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5" windowWidth="9420" windowHeight="6285" activeTab="2"/>
  </bookViews>
  <sheets>
    <sheet name="1 кв" sheetId="6" r:id="rId1"/>
    <sheet name="1 полуг" sheetId="8" r:id="rId2"/>
    <sheet name="1 полуг по домам" sheetId="9" r:id="rId3"/>
    <sheet name="Лист2" sheetId="10" r:id="rId4"/>
  </sheets>
  <definedNames/>
  <calcPr calcId="125725"/>
</workbook>
</file>

<file path=xl/sharedStrings.xml><?xml version="1.0" encoding="utf-8"?>
<sst xmlns="http://schemas.openxmlformats.org/spreadsheetml/2006/main" count="138" uniqueCount="68">
  <si>
    <t>№</t>
  </si>
  <si>
    <t>Материалы на ремонт</t>
  </si>
  <si>
    <t>итого</t>
  </si>
  <si>
    <t>РАСХОДЫ</t>
  </si>
  <si>
    <t>I. Прямые расходы</t>
  </si>
  <si>
    <t>II. Цеховые расходы</t>
  </si>
  <si>
    <t>Инвентарь</t>
  </si>
  <si>
    <t>III. Общеэксплуатационные расходы</t>
  </si>
  <si>
    <t>Канцелярские товары</t>
  </si>
  <si>
    <t>ГСМ</t>
  </si>
  <si>
    <t>ДОХОДЫ</t>
  </si>
  <si>
    <t xml:space="preserve">итого </t>
  </si>
  <si>
    <t>УСН</t>
  </si>
  <si>
    <t>о производственно-финансовой  деятельности ООО "АртИНстрой"</t>
  </si>
  <si>
    <t>Охрана труда (СИЗО)</t>
  </si>
  <si>
    <t xml:space="preserve">Заработная плата </t>
  </si>
  <si>
    <t>банковские услуги</t>
  </si>
  <si>
    <t>Связь мобильная, ксерокопии, почтовые расходы</t>
  </si>
  <si>
    <t>проценты по займу</t>
  </si>
  <si>
    <t>Всего доходов</t>
  </si>
  <si>
    <t>в том числе население</t>
  </si>
  <si>
    <t>ослуживание газ.оборудования</t>
  </si>
  <si>
    <t>вывоз мусора</t>
  </si>
  <si>
    <t>ремонт кровли</t>
  </si>
  <si>
    <t>снятие показаний теплосчетчика</t>
  </si>
  <si>
    <t>Услуги производственного характера в том числе</t>
  </si>
  <si>
    <t>Отчет</t>
  </si>
  <si>
    <t>электрик</t>
  </si>
  <si>
    <t>в рублях</t>
  </si>
  <si>
    <t>Страховые взносы</t>
  </si>
  <si>
    <t>организация и обслуживание системы видеонаблюдения</t>
  </si>
  <si>
    <t>лифтсервис (установка ограждения)</t>
  </si>
  <si>
    <t>аренда оборудования</t>
  </si>
  <si>
    <t>Прибыль</t>
  </si>
  <si>
    <t>Итого прибыль</t>
  </si>
  <si>
    <t>за  январь - март  2016 г.</t>
  </si>
  <si>
    <t>1 кв</t>
  </si>
  <si>
    <t>апрель</t>
  </si>
  <si>
    <t>май</t>
  </si>
  <si>
    <t>июнь</t>
  </si>
  <si>
    <t>итого 2 кв</t>
  </si>
  <si>
    <t>1 полуг.</t>
  </si>
  <si>
    <t>за  январь - июнь  2016 г.</t>
  </si>
  <si>
    <t>обслуживание сайта</t>
  </si>
  <si>
    <t>энергоаудит</t>
  </si>
  <si>
    <t>госпошлина</t>
  </si>
  <si>
    <t>опрессовка системы отопления</t>
  </si>
  <si>
    <t>услуги Росреестра</t>
  </si>
  <si>
    <t>Итого прибыль/убытки</t>
  </si>
  <si>
    <t>дворники, уборщики подъездов</t>
  </si>
  <si>
    <t>Зарплата АУП</t>
  </si>
  <si>
    <t xml:space="preserve">Взносы </t>
  </si>
  <si>
    <t>слесарь-сантехники</t>
  </si>
  <si>
    <t>Прочие доходы</t>
  </si>
  <si>
    <t>Содержание  и ремонт МКД</t>
  </si>
  <si>
    <t>Итого доходов</t>
  </si>
  <si>
    <t>Прибыль/убытки</t>
  </si>
  <si>
    <t>Итого убытки</t>
  </si>
  <si>
    <t>организация и обслуживание 
системы видеонаблюдения</t>
  </si>
  <si>
    <t>промывка и опрессовка системы отопления</t>
  </si>
  <si>
    <t>Связь мобильная, ксерокопии, 
почтовые расходы</t>
  </si>
  <si>
    <t>Услуги производственного характера
всего,  в том числе</t>
  </si>
  <si>
    <t>ул. Жилая,
дом 6, кор.2</t>
  </si>
  <si>
    <t>ул.Бульварная,
дом 14</t>
  </si>
  <si>
    <t>ул.Бабаевского,
дом 1, кор.5</t>
  </si>
  <si>
    <t>Дебиторская задолженность на 01.07.2016</t>
  </si>
  <si>
    <t>в том числе  за населением</t>
  </si>
  <si>
    <t>Оплачено населением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</si>
</sst>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/>
    <xf numFmtId="0" fontId="2" fillId="6" borderId="1" xfId="0" applyFont="1" applyFill="1" applyBorder="1"/>
    <xf numFmtId="164" fontId="0" fillId="0" borderId="0" xfId="0" applyNumberFormat="1"/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0" fillId="0" borderId="0" xfId="0" applyNumberFormat="1"/>
    <xf numFmtId="2" fontId="3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/>
    </xf>
    <xf numFmtId="0" fontId="2" fillId="8" borderId="1" xfId="0" applyFont="1" applyFill="1" applyBorder="1"/>
    <xf numFmtId="2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/>
    <xf numFmtId="2" fontId="3" fillId="7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7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3">
      <selection activeCell="E25" sqref="E25"/>
    </sheetView>
  </sheetViews>
  <sheetFormatPr defaultColWidth="9.00390625" defaultRowHeight="12.75"/>
  <cols>
    <col min="1" max="1" width="5.625" style="0" customWidth="1"/>
    <col min="2" max="2" width="54.875" style="0" customWidth="1"/>
    <col min="3" max="3" width="22.25390625" style="0" customWidth="1"/>
    <col min="5" max="5" width="9.625" style="0" bestFit="1" customWidth="1"/>
  </cols>
  <sheetData>
    <row r="1" spans="2:3" ht="12.75">
      <c r="B1" s="31" t="s">
        <v>26</v>
      </c>
      <c r="C1" s="31"/>
    </row>
    <row r="2" spans="2:3" ht="12.75">
      <c r="B2" s="31" t="s">
        <v>13</v>
      </c>
      <c r="C2" s="31"/>
    </row>
    <row r="3" spans="2:3" ht="12.75">
      <c r="B3" s="31" t="s">
        <v>35</v>
      </c>
      <c r="C3" s="31"/>
    </row>
    <row r="4" spans="2:3" ht="12.75">
      <c r="B4" s="20"/>
      <c r="C4" s="20"/>
    </row>
    <row r="5" spans="2:3" ht="12.75">
      <c r="B5" s="1"/>
      <c r="C5" s="1"/>
    </row>
    <row r="6" spans="1:3" ht="12.75">
      <c r="A6" s="13" t="s">
        <v>0</v>
      </c>
      <c r="B6" s="4"/>
      <c r="C6" s="5" t="s">
        <v>28</v>
      </c>
    </row>
    <row r="7" spans="1:3" ht="12.75">
      <c r="A7" s="13"/>
      <c r="B7" s="4" t="s">
        <v>3</v>
      </c>
      <c r="C7" s="5"/>
    </row>
    <row r="8" spans="1:3" ht="12.75">
      <c r="A8" s="13"/>
      <c r="B8" s="4" t="s">
        <v>4</v>
      </c>
      <c r="C8" s="5"/>
    </row>
    <row r="9" spans="1:3" ht="12.75">
      <c r="A9" s="13">
        <v>1</v>
      </c>
      <c r="B9" s="6" t="s">
        <v>15</v>
      </c>
      <c r="C9" s="11">
        <v>326250.58</v>
      </c>
    </row>
    <row r="10" spans="1:3" ht="12.75">
      <c r="A10" s="13">
        <v>2</v>
      </c>
      <c r="B10" s="6" t="s">
        <v>29</v>
      </c>
      <c r="C10" s="24">
        <v>93361.77</v>
      </c>
    </row>
    <row r="11" spans="1:3" ht="12.75">
      <c r="A11" s="13">
        <v>3</v>
      </c>
      <c r="B11" s="6" t="s">
        <v>1</v>
      </c>
      <c r="C11" s="11">
        <v>12790.15</v>
      </c>
    </row>
    <row r="12" spans="1:3" ht="12.75">
      <c r="A12" s="13">
        <v>4</v>
      </c>
      <c r="B12" s="6" t="s">
        <v>25</v>
      </c>
      <c r="C12" s="11">
        <f>C13+C14+C15+C16+C17</f>
        <v>63916.69</v>
      </c>
    </row>
    <row r="13" spans="1:3" ht="12.75">
      <c r="A13" s="13"/>
      <c r="B13" s="6" t="s">
        <v>24</v>
      </c>
      <c r="C13" s="11">
        <f>1900*3</f>
        <v>5700</v>
      </c>
    </row>
    <row r="14" spans="1:3" ht="12.75">
      <c r="A14" s="13"/>
      <c r="B14" s="6" t="s">
        <v>21</v>
      </c>
      <c r="C14" s="11">
        <f>79.24+83.47+163.98</f>
        <v>326.68999999999994</v>
      </c>
    </row>
    <row r="15" spans="1:3" ht="12.75">
      <c r="A15" s="13"/>
      <c r="B15" s="6" t="s">
        <v>30</v>
      </c>
      <c r="C15" s="11">
        <v>1290</v>
      </c>
    </row>
    <row r="16" spans="1:3" ht="12.75">
      <c r="A16" s="13"/>
      <c r="B16" s="6" t="s">
        <v>31</v>
      </c>
      <c r="C16" s="11">
        <v>53600</v>
      </c>
    </row>
    <row r="17" spans="1:3" ht="12.75">
      <c r="A17" s="13"/>
      <c r="B17" s="6" t="s">
        <v>22</v>
      </c>
      <c r="C17" s="11">
        <v>3000</v>
      </c>
    </row>
    <row r="18" spans="1:3" ht="12.75">
      <c r="A18" s="13"/>
      <c r="B18" s="17" t="s">
        <v>11</v>
      </c>
      <c r="C18" s="25">
        <f>C9+C10+C11+C12</f>
        <v>496319.19000000006</v>
      </c>
    </row>
    <row r="19" spans="1:3" ht="12.75">
      <c r="A19" s="13"/>
      <c r="B19" s="14" t="s">
        <v>5</v>
      </c>
      <c r="C19" s="7"/>
    </row>
    <row r="20" spans="1:3" ht="12.75">
      <c r="A20" s="13">
        <v>1</v>
      </c>
      <c r="B20" s="6" t="s">
        <v>6</v>
      </c>
      <c r="C20" s="11">
        <v>16019.85</v>
      </c>
    </row>
    <row r="21" spans="1:3" ht="12.75">
      <c r="A21" s="13">
        <v>2</v>
      </c>
      <c r="B21" s="8" t="s">
        <v>14</v>
      </c>
      <c r="C21" s="12">
        <v>2831.8</v>
      </c>
    </row>
    <row r="22" spans="1:3" ht="12.75">
      <c r="A22" s="13"/>
      <c r="B22" s="17" t="s">
        <v>11</v>
      </c>
      <c r="C22" s="21">
        <f>SUM(C20:C21)</f>
        <v>18851.65</v>
      </c>
    </row>
    <row r="23" spans="1:3" ht="12.75">
      <c r="A23" s="13"/>
      <c r="B23" s="15" t="s">
        <v>7</v>
      </c>
      <c r="C23" s="3"/>
    </row>
    <row r="24" spans="1:3" ht="12.75">
      <c r="A24" s="13">
        <v>1</v>
      </c>
      <c r="B24" s="2" t="s">
        <v>8</v>
      </c>
      <c r="C24" s="24">
        <v>1389.6</v>
      </c>
    </row>
    <row r="25" spans="1:3" ht="12.75">
      <c r="A25" s="13">
        <v>2</v>
      </c>
      <c r="B25" s="2" t="s">
        <v>17</v>
      </c>
      <c r="C25" s="24">
        <v>2930</v>
      </c>
    </row>
    <row r="26" spans="1:3" ht="12.75">
      <c r="A26" s="13">
        <v>3</v>
      </c>
      <c r="B26" s="2" t="s">
        <v>9</v>
      </c>
      <c r="C26" s="24">
        <v>1199.35</v>
      </c>
    </row>
    <row r="27" spans="1:3" ht="12.75">
      <c r="A27" s="13">
        <v>4</v>
      </c>
      <c r="B27" s="2" t="s">
        <v>16</v>
      </c>
      <c r="C27" s="24">
        <v>2350</v>
      </c>
    </row>
    <row r="28" spans="1:3" ht="12.75">
      <c r="A28" s="13">
        <v>5</v>
      </c>
      <c r="B28" s="2" t="s">
        <v>32</v>
      </c>
      <c r="C28" s="24">
        <v>1724.14</v>
      </c>
    </row>
    <row r="29" spans="1:3" ht="12.75">
      <c r="A29" s="13">
        <v>6</v>
      </c>
      <c r="B29" s="2" t="s">
        <v>18</v>
      </c>
      <c r="C29" s="24">
        <v>10333.5</v>
      </c>
    </row>
    <row r="30" spans="1:3" ht="12.75">
      <c r="A30" s="13"/>
      <c r="B30" s="17" t="s">
        <v>11</v>
      </c>
      <c r="C30" s="25">
        <f>SUM(C24:C29)</f>
        <v>19926.59</v>
      </c>
    </row>
    <row r="31" spans="1:3" ht="12.75">
      <c r="A31" s="13"/>
      <c r="B31" s="16" t="s">
        <v>2</v>
      </c>
      <c r="C31" s="26">
        <f>C18+C22+C30</f>
        <v>535097.43</v>
      </c>
    </row>
    <row r="32" spans="1:3" ht="12.75">
      <c r="A32" s="13"/>
      <c r="B32" s="15" t="s">
        <v>10</v>
      </c>
      <c r="C32" s="9"/>
    </row>
    <row r="33" spans="1:5" ht="12.75">
      <c r="A33" s="13"/>
      <c r="B33" s="9" t="s">
        <v>19</v>
      </c>
      <c r="C33" s="19">
        <f>(193219.44+1500)*3</f>
        <v>584158.3200000001</v>
      </c>
      <c r="E33" s="22"/>
    </row>
    <row r="34" spans="1:5" ht="12.75">
      <c r="A34" s="19"/>
      <c r="B34" s="9" t="s">
        <v>20</v>
      </c>
      <c r="C34" s="19">
        <f>193219.44*3</f>
        <v>579658.3200000001</v>
      </c>
      <c r="E34" s="18"/>
    </row>
    <row r="35" spans="1:3" ht="12.75">
      <c r="A35" s="13"/>
      <c r="B35" s="9" t="s">
        <v>33</v>
      </c>
      <c r="C35" s="19">
        <f>C33-C31</f>
        <v>49060.890000000014</v>
      </c>
    </row>
    <row r="36" spans="1:3" ht="12.75">
      <c r="A36" s="9"/>
      <c r="B36" s="9" t="s">
        <v>12</v>
      </c>
      <c r="C36" s="13">
        <v>15148.64</v>
      </c>
    </row>
    <row r="37" spans="1:3" ht="12.75">
      <c r="A37" s="9"/>
      <c r="B37" s="10" t="s">
        <v>34</v>
      </c>
      <c r="C37" s="23">
        <f>C35-C36</f>
        <v>33912.250000000015</v>
      </c>
    </row>
    <row r="38" spans="1:3" ht="12.75">
      <c r="A38" s="13"/>
      <c r="B38" s="9"/>
      <c r="C38" s="13"/>
    </row>
  </sheetData>
  <mergeCells count="3">
    <mergeCell ref="B2:C2"/>
    <mergeCell ref="B3:C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6" sqref="A6:H43"/>
    </sheetView>
  </sheetViews>
  <sheetFormatPr defaultColWidth="9.00390625" defaultRowHeight="12.75"/>
  <cols>
    <col min="1" max="1" width="5.75390625" style="0" customWidth="1"/>
    <col min="2" max="2" width="49.375" style="0" customWidth="1"/>
    <col min="3" max="4" width="12.75390625" style="0" customWidth="1"/>
    <col min="5" max="5" width="11.125" style="0" customWidth="1"/>
    <col min="6" max="6" width="11.25390625" style="0" customWidth="1"/>
    <col min="7" max="7" width="10.875" style="0" customWidth="1"/>
    <col min="8" max="8" width="11.875" style="0" customWidth="1"/>
  </cols>
  <sheetData>
    <row r="1" spans="1:8" ht="12.75">
      <c r="A1" s="31" t="s">
        <v>26</v>
      </c>
      <c r="B1" s="31"/>
      <c r="C1" s="31"/>
      <c r="D1" s="31"/>
      <c r="E1" s="31"/>
      <c r="F1" s="31"/>
      <c r="G1" s="31"/>
      <c r="H1" s="31"/>
    </row>
    <row r="2" spans="1:8" ht="12.75">
      <c r="A2" s="31" t="s">
        <v>13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42</v>
      </c>
      <c r="B3" s="31"/>
      <c r="C3" s="31"/>
      <c r="D3" s="31"/>
      <c r="E3" s="31"/>
      <c r="F3" s="31"/>
      <c r="G3" s="31"/>
      <c r="H3" s="31"/>
    </row>
    <row r="4" spans="2:3" ht="12.75">
      <c r="B4" s="27"/>
      <c r="C4" s="27"/>
    </row>
    <row r="5" spans="2:3" ht="12.75">
      <c r="B5" s="1"/>
      <c r="C5" s="1"/>
    </row>
    <row r="6" spans="1:8" ht="12.75">
      <c r="A6" s="13" t="s">
        <v>0</v>
      </c>
      <c r="B6" s="4"/>
      <c r="C6" s="5" t="s">
        <v>36</v>
      </c>
      <c r="D6" s="13" t="s">
        <v>37</v>
      </c>
      <c r="E6" s="13" t="s">
        <v>38</v>
      </c>
      <c r="F6" s="13" t="s">
        <v>39</v>
      </c>
      <c r="G6" s="13" t="s">
        <v>40</v>
      </c>
      <c r="H6" s="13" t="s">
        <v>41</v>
      </c>
    </row>
    <row r="7" spans="1:8" ht="12.75">
      <c r="A7" s="13"/>
      <c r="B7" s="4" t="s">
        <v>3</v>
      </c>
      <c r="C7" s="5"/>
      <c r="D7" s="13"/>
      <c r="E7" s="13"/>
      <c r="F7" s="13"/>
      <c r="G7" s="13"/>
      <c r="H7" s="13"/>
    </row>
    <row r="8" spans="1:8" ht="12.75">
      <c r="A8" s="13"/>
      <c r="B8" s="4" t="s">
        <v>4</v>
      </c>
      <c r="C8" s="5"/>
      <c r="D8" s="13"/>
      <c r="E8" s="13"/>
      <c r="F8" s="13"/>
      <c r="G8" s="13"/>
      <c r="H8" s="13"/>
    </row>
    <row r="9" spans="1:8" ht="12.75">
      <c r="A9" s="13">
        <v>1</v>
      </c>
      <c r="B9" s="6" t="s">
        <v>15</v>
      </c>
      <c r="C9" s="11">
        <v>326250.58</v>
      </c>
      <c r="D9" s="13">
        <v>116583.02</v>
      </c>
      <c r="E9" s="13">
        <v>132648.28</v>
      </c>
      <c r="F9" s="13">
        <v>125596.56</v>
      </c>
      <c r="G9" s="13">
        <f aca="true" t="shared" si="0" ref="G9:G15">SUM(D9:F9)</f>
        <v>374827.86</v>
      </c>
      <c r="H9" s="13">
        <f aca="true" t="shared" si="1" ref="H9:H14">C9+G9</f>
        <v>701078.44</v>
      </c>
    </row>
    <row r="10" spans="1:8" ht="12.75">
      <c r="A10" s="13">
        <v>2</v>
      </c>
      <c r="B10" s="6" t="s">
        <v>29</v>
      </c>
      <c r="C10" s="24">
        <v>93361.77</v>
      </c>
      <c r="D10" s="13">
        <v>33376.27</v>
      </c>
      <c r="E10" s="13">
        <v>37729.96</v>
      </c>
      <c r="F10" s="13">
        <v>35818.94</v>
      </c>
      <c r="G10" s="13">
        <f t="shared" si="0"/>
        <v>106925.17</v>
      </c>
      <c r="H10" s="24">
        <f t="shared" si="1"/>
        <v>200286.94</v>
      </c>
    </row>
    <row r="11" spans="1:8" ht="12.75">
      <c r="A11" s="13">
        <v>3</v>
      </c>
      <c r="B11" s="6" t="s">
        <v>1</v>
      </c>
      <c r="C11" s="11">
        <v>12790.15</v>
      </c>
      <c r="D11" s="13">
        <v>11904.8</v>
      </c>
      <c r="E11" s="13">
        <v>22729.8</v>
      </c>
      <c r="F11" s="13">
        <v>1446</v>
      </c>
      <c r="G11" s="13">
        <f t="shared" si="0"/>
        <v>36080.6</v>
      </c>
      <c r="H11" s="13">
        <f t="shared" si="1"/>
        <v>48870.75</v>
      </c>
    </row>
    <row r="12" spans="1:8" ht="12.75">
      <c r="A12" s="13">
        <v>4</v>
      </c>
      <c r="B12" s="6" t="s">
        <v>25</v>
      </c>
      <c r="C12" s="11">
        <f>C13+C14+C15+C16+C17</f>
        <v>63916.69</v>
      </c>
      <c r="D12" s="13">
        <f>D15</f>
        <v>1710</v>
      </c>
      <c r="E12" s="13">
        <f>E18+E19</f>
        <v>24000</v>
      </c>
      <c r="F12" s="13">
        <f>F15+F19+F20+F13</f>
        <v>55330</v>
      </c>
      <c r="G12" s="13">
        <f t="shared" si="0"/>
        <v>81040</v>
      </c>
      <c r="H12" s="13">
        <f t="shared" si="1"/>
        <v>144956.69</v>
      </c>
    </row>
    <row r="13" spans="1:8" ht="12.75">
      <c r="A13" s="13"/>
      <c r="B13" s="6" t="s">
        <v>24</v>
      </c>
      <c r="C13" s="11">
        <f>1900*3</f>
        <v>5700</v>
      </c>
      <c r="D13" s="13"/>
      <c r="E13" s="13"/>
      <c r="F13" s="13">
        <v>4750</v>
      </c>
      <c r="G13" s="13">
        <f t="shared" si="0"/>
        <v>4750</v>
      </c>
      <c r="H13" s="13">
        <f t="shared" si="1"/>
        <v>10450</v>
      </c>
    </row>
    <row r="14" spans="1:8" ht="12.75">
      <c r="A14" s="13"/>
      <c r="B14" s="6" t="s">
        <v>21</v>
      </c>
      <c r="C14" s="11">
        <f>79.24+83.47+163.98</f>
        <v>326.68999999999994</v>
      </c>
      <c r="D14" s="13"/>
      <c r="E14" s="13"/>
      <c r="F14" s="13"/>
      <c r="G14" s="13">
        <f t="shared" si="0"/>
        <v>0</v>
      </c>
      <c r="H14" s="13">
        <f t="shared" si="1"/>
        <v>326.68999999999994</v>
      </c>
    </row>
    <row r="15" spans="1:8" ht="12.75">
      <c r="A15" s="13"/>
      <c r="B15" s="6" t="s">
        <v>30</v>
      </c>
      <c r="C15" s="11">
        <v>1290</v>
      </c>
      <c r="D15" s="13">
        <v>1710</v>
      </c>
      <c r="E15" s="13"/>
      <c r="F15" s="13">
        <v>1580</v>
      </c>
      <c r="G15" s="13">
        <f t="shared" si="0"/>
        <v>3290</v>
      </c>
      <c r="H15" s="13">
        <f aca="true" t="shared" si="2" ref="H15:H20">C15+G15</f>
        <v>4580</v>
      </c>
    </row>
    <row r="16" spans="1:8" ht="12.75">
      <c r="A16" s="13"/>
      <c r="B16" s="6" t="s">
        <v>31</v>
      </c>
      <c r="C16" s="11">
        <v>53600</v>
      </c>
      <c r="D16" s="13"/>
      <c r="E16" s="13"/>
      <c r="F16" s="13"/>
      <c r="G16" s="13">
        <f aca="true" t="shared" si="3" ref="G16:G20">SUM(D16:F16)</f>
        <v>0</v>
      </c>
      <c r="H16" s="13">
        <f t="shared" si="2"/>
        <v>53600</v>
      </c>
    </row>
    <row r="17" spans="1:8" ht="12.75">
      <c r="A17" s="13"/>
      <c r="B17" s="6" t="s">
        <v>22</v>
      </c>
      <c r="C17" s="11">
        <v>3000</v>
      </c>
      <c r="D17" s="13"/>
      <c r="E17" s="13"/>
      <c r="F17" s="13"/>
      <c r="G17" s="13">
        <f t="shared" si="3"/>
        <v>0</v>
      </c>
      <c r="H17" s="13">
        <f t="shared" si="2"/>
        <v>3000</v>
      </c>
    </row>
    <row r="18" spans="1:8" ht="12.75">
      <c r="A18" s="13"/>
      <c r="B18" s="6" t="s">
        <v>44</v>
      </c>
      <c r="C18" s="11"/>
      <c r="D18" s="13"/>
      <c r="E18" s="13">
        <v>5000</v>
      </c>
      <c r="F18" s="13"/>
      <c r="G18" s="13">
        <f t="shared" si="3"/>
        <v>5000</v>
      </c>
      <c r="H18" s="13">
        <f t="shared" si="2"/>
        <v>5000</v>
      </c>
    </row>
    <row r="19" spans="1:8" ht="12.75">
      <c r="A19" s="13"/>
      <c r="B19" s="6" t="s">
        <v>46</v>
      </c>
      <c r="C19" s="11"/>
      <c r="D19" s="13"/>
      <c r="E19" s="13">
        <v>19000</v>
      </c>
      <c r="F19" s="13">
        <v>19000</v>
      </c>
      <c r="G19" s="13">
        <f t="shared" si="3"/>
        <v>38000</v>
      </c>
      <c r="H19" s="13">
        <f t="shared" si="2"/>
        <v>38000</v>
      </c>
    </row>
    <row r="20" spans="1:8" ht="12.75">
      <c r="A20" s="13"/>
      <c r="B20" s="6" t="s">
        <v>23</v>
      </c>
      <c r="C20" s="11"/>
      <c r="D20" s="13"/>
      <c r="E20" s="13"/>
      <c r="F20" s="13">
        <v>30000</v>
      </c>
      <c r="G20" s="13">
        <f t="shared" si="3"/>
        <v>30000</v>
      </c>
      <c r="H20" s="13">
        <f t="shared" si="2"/>
        <v>30000</v>
      </c>
    </row>
    <row r="21" spans="1:8" ht="12.75">
      <c r="A21" s="13"/>
      <c r="B21" s="17" t="s">
        <v>11</v>
      </c>
      <c r="C21" s="25">
        <f aca="true" t="shared" si="4" ref="C21:H21">C9+C10+C11+C12</f>
        <v>496319.19000000006</v>
      </c>
      <c r="D21" s="25">
        <f t="shared" si="4"/>
        <v>163574.09</v>
      </c>
      <c r="E21" s="25">
        <f t="shared" si="4"/>
        <v>217108.03999999998</v>
      </c>
      <c r="F21" s="25">
        <f t="shared" si="4"/>
        <v>218191.5</v>
      </c>
      <c r="G21" s="25">
        <f t="shared" si="4"/>
        <v>598873.6299999999</v>
      </c>
      <c r="H21" s="25">
        <f t="shared" si="4"/>
        <v>1095192.8199999998</v>
      </c>
    </row>
    <row r="22" spans="1:8" ht="12.75">
      <c r="A22" s="13"/>
      <c r="B22" s="14" t="s">
        <v>5</v>
      </c>
      <c r="C22" s="7"/>
      <c r="D22" s="13"/>
      <c r="E22" s="13"/>
      <c r="F22" s="13"/>
      <c r="G22" s="13"/>
      <c r="H22" s="13"/>
    </row>
    <row r="23" spans="1:8" ht="12.75">
      <c r="A23" s="13">
        <v>1</v>
      </c>
      <c r="B23" s="6" t="s">
        <v>6</v>
      </c>
      <c r="C23" s="11">
        <v>16019.85</v>
      </c>
      <c r="D23" s="13">
        <v>1275.5</v>
      </c>
      <c r="E23" s="13">
        <v>0</v>
      </c>
      <c r="F23" s="13">
        <v>1308.5</v>
      </c>
      <c r="G23" s="13">
        <f>SUM(D23:F23)</f>
        <v>2584</v>
      </c>
      <c r="H23" s="13">
        <f>C23+G23</f>
        <v>18603.85</v>
      </c>
    </row>
    <row r="24" spans="1:8" ht="12.75">
      <c r="A24" s="13">
        <v>2</v>
      </c>
      <c r="B24" s="8" t="s">
        <v>14</v>
      </c>
      <c r="C24" s="12">
        <v>2831.8</v>
      </c>
      <c r="D24" s="13">
        <v>0</v>
      </c>
      <c r="E24" s="13">
        <v>0</v>
      </c>
      <c r="F24" s="13">
        <v>1178</v>
      </c>
      <c r="G24" s="13">
        <f>SUM(D24:F24)</f>
        <v>1178</v>
      </c>
      <c r="H24" s="3">
        <f>C24+G24</f>
        <v>4009.8</v>
      </c>
    </row>
    <row r="25" spans="1:8" ht="12.75">
      <c r="A25" s="13"/>
      <c r="B25" s="17" t="s">
        <v>11</v>
      </c>
      <c r="C25" s="21">
        <f>SUM(C23:C24)</f>
        <v>18851.65</v>
      </c>
      <c r="D25" s="21">
        <f>SUM(D23:D24)</f>
        <v>1275.5</v>
      </c>
      <c r="E25" s="21">
        <f aca="true" t="shared" si="5" ref="E25:H25">SUM(E23:E24)</f>
        <v>0</v>
      </c>
      <c r="F25" s="21">
        <f t="shared" si="5"/>
        <v>2486.5</v>
      </c>
      <c r="G25" s="21">
        <f t="shared" si="5"/>
        <v>3762</v>
      </c>
      <c r="H25" s="21">
        <f t="shared" si="5"/>
        <v>22613.649999999998</v>
      </c>
    </row>
    <row r="26" spans="1:8" ht="12.75">
      <c r="A26" s="13"/>
      <c r="B26" s="15" t="s">
        <v>7</v>
      </c>
      <c r="C26" s="3"/>
      <c r="D26" s="13"/>
      <c r="E26" s="13"/>
      <c r="F26" s="13"/>
      <c r="G26" s="13"/>
      <c r="H26" s="13"/>
    </row>
    <row r="27" spans="1:8" ht="12.75">
      <c r="A27" s="13">
        <v>1</v>
      </c>
      <c r="B27" s="2" t="s">
        <v>8</v>
      </c>
      <c r="C27" s="24">
        <v>1389.6</v>
      </c>
      <c r="D27" s="13">
        <v>895</v>
      </c>
      <c r="E27" s="13">
        <v>480</v>
      </c>
      <c r="F27" s="13">
        <v>595</v>
      </c>
      <c r="G27" s="13">
        <f aca="true" t="shared" si="6" ref="G27:G35">SUM(D27:F27)</f>
        <v>1970</v>
      </c>
      <c r="H27" s="19">
        <f aca="true" t="shared" si="7" ref="H27:H35">C27+G27</f>
        <v>3359.6</v>
      </c>
    </row>
    <row r="28" spans="1:8" ht="12.75">
      <c r="A28" s="13">
        <v>2</v>
      </c>
      <c r="B28" s="2" t="s">
        <v>17</v>
      </c>
      <c r="C28" s="24">
        <v>2930</v>
      </c>
      <c r="D28" s="13">
        <v>1400</v>
      </c>
      <c r="E28" s="13">
        <v>1250</v>
      </c>
      <c r="F28" s="13">
        <v>2069.5</v>
      </c>
      <c r="G28" s="13">
        <f t="shared" si="6"/>
        <v>4719.5</v>
      </c>
      <c r="H28" s="19">
        <f t="shared" si="7"/>
        <v>7649.5</v>
      </c>
    </row>
    <row r="29" spans="1:8" ht="12.75">
      <c r="A29" s="13">
        <v>3</v>
      </c>
      <c r="B29" s="2" t="s">
        <v>9</v>
      </c>
      <c r="C29" s="24">
        <v>1199.35</v>
      </c>
      <c r="D29" s="13">
        <v>599.67</v>
      </c>
      <c r="E29" s="13">
        <v>1199.52</v>
      </c>
      <c r="F29" s="13">
        <v>0</v>
      </c>
      <c r="G29" s="13">
        <f t="shared" si="6"/>
        <v>1799.19</v>
      </c>
      <c r="H29" s="19">
        <f t="shared" si="7"/>
        <v>2998.54</v>
      </c>
    </row>
    <row r="30" spans="1:8" ht="12.75">
      <c r="A30" s="13">
        <v>4</v>
      </c>
      <c r="B30" s="2" t="s">
        <v>16</v>
      </c>
      <c r="C30" s="24">
        <v>2350</v>
      </c>
      <c r="D30" s="13">
        <v>2494</v>
      </c>
      <c r="E30" s="13"/>
      <c r="F30" s="13">
        <v>1050</v>
      </c>
      <c r="G30" s="13">
        <f t="shared" si="6"/>
        <v>3544</v>
      </c>
      <c r="H30" s="19">
        <f t="shared" si="7"/>
        <v>5894</v>
      </c>
    </row>
    <row r="31" spans="1:8" ht="12.75">
      <c r="A31" s="13">
        <v>5</v>
      </c>
      <c r="B31" s="2" t="s">
        <v>32</v>
      </c>
      <c r="C31" s="24">
        <v>1724.14</v>
      </c>
      <c r="D31" s="13">
        <v>574.71</v>
      </c>
      <c r="E31" s="13">
        <v>574.71</v>
      </c>
      <c r="F31" s="13">
        <v>574.71</v>
      </c>
      <c r="G31" s="13">
        <f t="shared" si="6"/>
        <v>1724.13</v>
      </c>
      <c r="H31" s="24">
        <f t="shared" si="7"/>
        <v>3448.2700000000004</v>
      </c>
    </row>
    <row r="32" spans="1:8" ht="12.75">
      <c r="A32" s="13">
        <v>6</v>
      </c>
      <c r="B32" s="2" t="s">
        <v>18</v>
      </c>
      <c r="C32" s="24">
        <v>10333.5</v>
      </c>
      <c r="D32" s="13">
        <v>3444.5</v>
      </c>
      <c r="E32" s="13">
        <v>3444.5</v>
      </c>
      <c r="F32" s="13">
        <v>3444.5</v>
      </c>
      <c r="G32" s="13">
        <f t="shared" si="6"/>
        <v>10333.5</v>
      </c>
      <c r="H32" s="24">
        <f t="shared" si="7"/>
        <v>20667</v>
      </c>
    </row>
    <row r="33" spans="1:8" ht="12.75">
      <c r="A33" s="13"/>
      <c r="B33" s="2" t="s">
        <v>43</v>
      </c>
      <c r="C33" s="24"/>
      <c r="D33" s="13">
        <v>3000</v>
      </c>
      <c r="E33" s="13"/>
      <c r="F33" s="13"/>
      <c r="G33" s="13">
        <f t="shared" si="6"/>
        <v>3000</v>
      </c>
      <c r="H33" s="19">
        <f t="shared" si="7"/>
        <v>3000</v>
      </c>
    </row>
    <row r="34" spans="1:8" ht="12.75">
      <c r="A34" s="13"/>
      <c r="B34" s="2" t="s">
        <v>45</v>
      </c>
      <c r="C34" s="24"/>
      <c r="D34" s="13"/>
      <c r="E34" s="13">
        <v>8845.51</v>
      </c>
      <c r="F34" s="13">
        <v>8379.84</v>
      </c>
      <c r="G34" s="13">
        <f t="shared" si="6"/>
        <v>17225.35</v>
      </c>
      <c r="H34" s="19">
        <f t="shared" si="7"/>
        <v>17225.35</v>
      </c>
    </row>
    <row r="35" spans="1:8" ht="12.75">
      <c r="A35" s="13"/>
      <c r="B35" s="2" t="s">
        <v>47</v>
      </c>
      <c r="C35" s="24"/>
      <c r="D35" s="13"/>
      <c r="E35" s="13"/>
      <c r="F35" s="13">
        <v>2925</v>
      </c>
      <c r="G35" s="13">
        <f t="shared" si="6"/>
        <v>2925</v>
      </c>
      <c r="H35" s="19">
        <f t="shared" si="7"/>
        <v>2925</v>
      </c>
    </row>
    <row r="36" spans="1:8" ht="12.75">
      <c r="A36" s="13"/>
      <c r="B36" s="17" t="s">
        <v>11</v>
      </c>
      <c r="C36" s="25">
        <f>SUM(C27:C32)</f>
        <v>19926.59</v>
      </c>
      <c r="D36" s="25">
        <f>SUM(D27:D35)</f>
        <v>12407.880000000001</v>
      </c>
      <c r="E36" s="25">
        <f>SUM(E27:E35)</f>
        <v>15794.24</v>
      </c>
      <c r="F36" s="25">
        <f>SUM(F27:F35)</f>
        <v>19038.55</v>
      </c>
      <c r="G36" s="25">
        <f>SUM(G27:G35)</f>
        <v>47240.67</v>
      </c>
      <c r="H36" s="25">
        <f>SUM(H27:H35)</f>
        <v>67167.26000000001</v>
      </c>
    </row>
    <row r="37" spans="1:8" ht="12.75">
      <c r="A37" s="13"/>
      <c r="B37" s="16" t="s">
        <v>2</v>
      </c>
      <c r="C37" s="26">
        <f>C21+C25+C36</f>
        <v>535097.43</v>
      </c>
      <c r="D37" s="26">
        <f aca="true" t="shared" si="8" ref="D37:H37">D21+D25+D36</f>
        <v>177257.47</v>
      </c>
      <c r="E37" s="26">
        <f t="shared" si="8"/>
        <v>232902.27999999997</v>
      </c>
      <c r="F37" s="26">
        <f t="shared" si="8"/>
        <v>239716.55</v>
      </c>
      <c r="G37" s="26">
        <f t="shared" si="8"/>
        <v>649876.2999999999</v>
      </c>
      <c r="H37" s="26">
        <f t="shared" si="8"/>
        <v>1184973.7299999997</v>
      </c>
    </row>
    <row r="38" spans="1:8" ht="12.75">
      <c r="A38" s="13"/>
      <c r="B38" s="15" t="s">
        <v>10</v>
      </c>
      <c r="C38" s="9"/>
      <c r="D38" s="13"/>
      <c r="E38" s="13"/>
      <c r="F38" s="13"/>
      <c r="G38" s="13"/>
      <c r="H38" s="13"/>
    </row>
    <row r="39" spans="1:8" ht="12.75">
      <c r="A39" s="13"/>
      <c r="B39" s="9" t="s">
        <v>19</v>
      </c>
      <c r="C39" s="19">
        <f>(193219.44+1500)*3</f>
        <v>584158.3200000001</v>
      </c>
      <c r="D39" s="13">
        <f>193219.44+1500</f>
        <v>194719.44</v>
      </c>
      <c r="E39" s="13">
        <f aca="true" t="shared" si="9" ref="E39:F39">193219.44+1500</f>
        <v>194719.44</v>
      </c>
      <c r="F39" s="13">
        <f t="shared" si="9"/>
        <v>194719.44</v>
      </c>
      <c r="G39" s="13">
        <f>SUM(D39:F39)</f>
        <v>584158.3200000001</v>
      </c>
      <c r="H39" s="19">
        <f>C39+G39</f>
        <v>1168316.6400000001</v>
      </c>
    </row>
    <row r="40" spans="1:10" ht="12.75">
      <c r="A40" s="19"/>
      <c r="B40" s="9" t="s">
        <v>20</v>
      </c>
      <c r="C40" s="19">
        <f>193219.44*3</f>
        <v>579658.3200000001</v>
      </c>
      <c r="D40" s="13">
        <v>193219.44</v>
      </c>
      <c r="E40" s="13">
        <v>193219.44</v>
      </c>
      <c r="F40" s="13">
        <v>193219.44</v>
      </c>
      <c r="G40" s="13">
        <f>SUM(D40:F40)</f>
        <v>579658.3200000001</v>
      </c>
      <c r="H40" s="19">
        <f>C40+G40</f>
        <v>1159316.6400000001</v>
      </c>
      <c r="J40" s="22">
        <f>H39-H40</f>
        <v>9000</v>
      </c>
    </row>
    <row r="41" spans="1:8" ht="12.75">
      <c r="A41" s="13"/>
      <c r="B41" s="9" t="s">
        <v>33</v>
      </c>
      <c r="C41" s="19">
        <f>C39-C37</f>
        <v>49060.890000000014</v>
      </c>
      <c r="D41" s="19">
        <f aca="true" t="shared" si="10" ref="D41:F41">D39-D37</f>
        <v>17461.97</v>
      </c>
      <c r="E41" s="19">
        <f t="shared" si="10"/>
        <v>-38182.83999999997</v>
      </c>
      <c r="F41" s="19">
        <f t="shared" si="10"/>
        <v>-44997.109999999986</v>
      </c>
      <c r="G41" s="19">
        <f>SUM(D41:F41)</f>
        <v>-65717.97999999995</v>
      </c>
      <c r="H41" s="19">
        <f>C41+G41</f>
        <v>-16657.08999999994</v>
      </c>
    </row>
    <row r="42" spans="1:8" ht="12.75">
      <c r="A42" s="9"/>
      <c r="B42" s="9" t="s">
        <v>12</v>
      </c>
      <c r="C42" s="13">
        <v>15148.64</v>
      </c>
      <c r="D42" s="13"/>
      <c r="E42" s="13"/>
      <c r="F42" s="13"/>
      <c r="G42" s="13">
        <v>5248.96</v>
      </c>
      <c r="H42" s="13">
        <f>SUM(C42:G42)</f>
        <v>20397.6</v>
      </c>
    </row>
    <row r="43" spans="1:8" ht="12.75">
      <c r="A43" s="9"/>
      <c r="B43" s="10" t="s">
        <v>48</v>
      </c>
      <c r="C43" s="23">
        <f>C41-C42</f>
        <v>33912.250000000015</v>
      </c>
      <c r="D43" s="13"/>
      <c r="E43" s="13"/>
      <c r="F43" s="13"/>
      <c r="G43" s="13">
        <f>-65717.98-5248.96</f>
        <v>-70966.94</v>
      </c>
      <c r="H43" s="19">
        <f>H41-H42</f>
        <v>-37054.68999999994</v>
      </c>
    </row>
  </sheetData>
  <mergeCells count="3">
    <mergeCell ref="A1:H1"/>
    <mergeCell ref="A2:H2"/>
    <mergeCell ref="A3:H3"/>
  </mergeCells>
  <printOptions/>
  <pageMargins left="0.7086614173228347" right="0.7086614173228347" top="0.1968503937007874" bottom="0.078740157480314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25">
      <selection activeCell="S34" sqref="S34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1.375" style="0" customWidth="1"/>
    <col min="4" max="4" width="13.875" style="0" customWidth="1"/>
    <col min="5" max="5" width="15.00390625" style="0" customWidth="1"/>
    <col min="6" max="6" width="11.25390625" style="0" customWidth="1"/>
  </cols>
  <sheetData>
    <row r="1" spans="1:6" ht="12.75">
      <c r="A1" s="31" t="s">
        <v>26</v>
      </c>
      <c r="B1" s="31"/>
      <c r="C1" s="31"/>
      <c r="D1" s="31"/>
      <c r="E1" s="31"/>
      <c r="F1" s="31"/>
    </row>
    <row r="2" spans="1:6" ht="12.75">
      <c r="A2" s="31" t="s">
        <v>13</v>
      </c>
      <c r="B2" s="31"/>
      <c r="C2" s="31"/>
      <c r="D2" s="31"/>
      <c r="E2" s="31"/>
      <c r="F2" s="31"/>
    </row>
    <row r="3" spans="1:6" ht="12.75">
      <c r="A3" s="31" t="s">
        <v>42</v>
      </c>
      <c r="B3" s="31"/>
      <c r="C3" s="31"/>
      <c r="D3" s="31"/>
      <c r="E3" s="31"/>
      <c r="F3" s="31"/>
    </row>
    <row r="4" ht="12.75">
      <c r="B4" s="28"/>
    </row>
    <row r="5" ht="12.75">
      <c r="B5" s="1"/>
    </row>
    <row r="6" spans="1:6" ht="38.25">
      <c r="A6" s="13" t="s">
        <v>0</v>
      </c>
      <c r="B6" s="4"/>
      <c r="C6" s="5" t="s">
        <v>62</v>
      </c>
      <c r="D6" s="5" t="s">
        <v>63</v>
      </c>
      <c r="E6" s="5" t="s">
        <v>64</v>
      </c>
      <c r="F6" s="4" t="s">
        <v>2</v>
      </c>
    </row>
    <row r="7" spans="1:6" ht="12.75">
      <c r="A7" s="13"/>
      <c r="B7" s="4" t="s">
        <v>3</v>
      </c>
      <c r="C7" s="13"/>
      <c r="D7" s="13"/>
      <c r="E7" s="13"/>
      <c r="F7" s="13"/>
    </row>
    <row r="8" spans="1:6" ht="12.75">
      <c r="A8" s="13"/>
      <c r="B8" s="4" t="s">
        <v>4</v>
      </c>
      <c r="C8" s="13"/>
      <c r="D8" s="13"/>
      <c r="E8" s="13"/>
      <c r="F8" s="13"/>
    </row>
    <row r="9" spans="1:6" ht="12.75">
      <c r="A9" s="13">
        <v>1</v>
      </c>
      <c r="B9" s="32" t="s">
        <v>15</v>
      </c>
      <c r="C9" s="11"/>
      <c r="D9" s="11"/>
      <c r="E9" s="11"/>
      <c r="F9" s="11"/>
    </row>
    <row r="10" spans="1:6" ht="12.75">
      <c r="A10" s="13"/>
      <c r="B10" s="32" t="s">
        <v>49</v>
      </c>
      <c r="C10" s="11">
        <v>136250</v>
      </c>
      <c r="D10" s="11">
        <v>42900</v>
      </c>
      <c r="E10" s="11">
        <v>32810</v>
      </c>
      <c r="F10" s="11">
        <f>SUM(C10:E10)</f>
        <v>211960</v>
      </c>
    </row>
    <row r="11" spans="1:6" ht="12.75">
      <c r="A11" s="13"/>
      <c r="B11" s="32" t="s">
        <v>52</v>
      </c>
      <c r="C11" s="24">
        <v>36070</v>
      </c>
      <c r="D11" s="24">
        <v>34422</v>
      </c>
      <c r="E11" s="24">
        <v>22508</v>
      </c>
      <c r="F11" s="11">
        <f>SUM(C11:E11)</f>
        <v>93000</v>
      </c>
    </row>
    <row r="12" spans="1:6" ht="12.75">
      <c r="A12" s="13"/>
      <c r="B12" s="32" t="s">
        <v>27</v>
      </c>
      <c r="C12" s="24">
        <v>27230</v>
      </c>
      <c r="D12" s="24">
        <v>25986</v>
      </c>
      <c r="E12" s="24">
        <v>16991</v>
      </c>
      <c r="F12" s="11">
        <f>SUM(C12:E12)</f>
        <v>70207</v>
      </c>
    </row>
    <row r="13" spans="1:6" ht="12.75">
      <c r="A13" s="13"/>
      <c r="B13" s="33" t="s">
        <v>2</v>
      </c>
      <c r="C13" s="24">
        <f>SUM(C10:C12)</f>
        <v>199550</v>
      </c>
      <c r="D13" s="24">
        <f>SUM(D10:D12)</f>
        <v>103308</v>
      </c>
      <c r="E13" s="24">
        <f>SUM(E10:E12)</f>
        <v>72309</v>
      </c>
      <c r="F13" s="11">
        <f>SUM(F10:F12)</f>
        <v>375167</v>
      </c>
    </row>
    <row r="14" spans="1:6" ht="12.75">
      <c r="A14" s="13">
        <v>2</v>
      </c>
      <c r="B14" s="32" t="s">
        <v>29</v>
      </c>
      <c r="C14" s="11">
        <v>54078</v>
      </c>
      <c r="D14" s="11">
        <v>27996</v>
      </c>
      <c r="E14" s="11">
        <v>19596</v>
      </c>
      <c r="F14" s="11">
        <f aca="true" t="shared" si="0" ref="F14:F24">SUM(C14:E14)</f>
        <v>101670</v>
      </c>
    </row>
    <row r="15" spans="1:6" ht="12.75">
      <c r="A15" s="13">
        <v>3</v>
      </c>
      <c r="B15" s="32" t="s">
        <v>1</v>
      </c>
      <c r="C15" s="11">
        <f>88+396+475+610+14991+5326+1000</f>
        <v>22886</v>
      </c>
      <c r="D15" s="11">
        <f>3969+1200+475+3270+1292+3112+1500</f>
        <v>14818</v>
      </c>
      <c r="E15" s="11">
        <f>561+475+1236+6100+1281+500+1013</f>
        <v>11166</v>
      </c>
      <c r="F15" s="11">
        <f t="shared" si="0"/>
        <v>48870</v>
      </c>
    </row>
    <row r="16" spans="1:6" ht="25.5">
      <c r="A16" s="13">
        <v>4</v>
      </c>
      <c r="B16" s="35" t="s">
        <v>61</v>
      </c>
      <c r="C16" s="11">
        <f>C17+C18+C20+C21+C22</f>
        <v>28258</v>
      </c>
      <c r="D16" s="11">
        <f>D17+D20+D22+D23+D24</f>
        <v>74173</v>
      </c>
      <c r="E16" s="11">
        <f>E17+E18+E19+E20+E21+E22+E23</f>
        <v>42525</v>
      </c>
      <c r="F16" s="11">
        <f t="shared" si="0"/>
        <v>144956</v>
      </c>
    </row>
    <row r="17" spans="1:6" ht="12.75">
      <c r="A17" s="13"/>
      <c r="B17" s="32" t="s">
        <v>24</v>
      </c>
      <c r="C17" s="11">
        <v>3483</v>
      </c>
      <c r="D17" s="11">
        <v>3484</v>
      </c>
      <c r="E17" s="11">
        <v>3483</v>
      </c>
      <c r="F17" s="11">
        <f t="shared" si="0"/>
        <v>10450</v>
      </c>
    </row>
    <row r="18" spans="1:6" ht="12.75">
      <c r="A18" s="13"/>
      <c r="B18" s="32" t="s">
        <v>21</v>
      </c>
      <c r="C18" s="11">
        <v>200</v>
      </c>
      <c r="D18" s="11"/>
      <c r="E18" s="11">
        <v>126</v>
      </c>
      <c r="F18" s="11">
        <f t="shared" si="0"/>
        <v>326</v>
      </c>
    </row>
    <row r="19" spans="1:6" ht="25.5">
      <c r="A19" s="13"/>
      <c r="B19" s="35" t="s">
        <v>58</v>
      </c>
      <c r="C19" s="11"/>
      <c r="D19" s="11"/>
      <c r="E19" s="11">
        <v>4580</v>
      </c>
      <c r="F19" s="11">
        <f t="shared" si="0"/>
        <v>4580</v>
      </c>
    </row>
    <row r="20" spans="1:6" ht="12.75">
      <c r="A20" s="13"/>
      <c r="B20" s="32" t="s">
        <v>31</v>
      </c>
      <c r="C20" s="11">
        <v>20789</v>
      </c>
      <c r="D20" s="11">
        <v>19839</v>
      </c>
      <c r="E20" s="11">
        <v>12972</v>
      </c>
      <c r="F20" s="11">
        <f t="shared" si="0"/>
        <v>53600</v>
      </c>
    </row>
    <row r="21" spans="1:6" ht="12.75">
      <c r="A21" s="13"/>
      <c r="B21" s="32" t="s">
        <v>22</v>
      </c>
      <c r="C21" s="11">
        <v>1847</v>
      </c>
      <c r="D21" s="11"/>
      <c r="E21" s="11">
        <v>1153</v>
      </c>
      <c r="F21" s="11">
        <f t="shared" si="0"/>
        <v>3000</v>
      </c>
    </row>
    <row r="22" spans="1:6" ht="12.75">
      <c r="A22" s="13"/>
      <c r="B22" s="32" t="s">
        <v>44</v>
      </c>
      <c r="C22" s="11">
        <v>1939</v>
      </c>
      <c r="D22" s="11">
        <v>1850</v>
      </c>
      <c r="E22" s="11">
        <v>1211</v>
      </c>
      <c r="F22" s="11">
        <f t="shared" si="0"/>
        <v>5000</v>
      </c>
    </row>
    <row r="23" spans="1:6" ht="12.75">
      <c r="A23" s="13"/>
      <c r="B23" s="32" t="s">
        <v>59</v>
      </c>
      <c r="C23" s="11"/>
      <c r="D23" s="11">
        <v>19000</v>
      </c>
      <c r="E23" s="11">
        <v>19000</v>
      </c>
      <c r="F23" s="11">
        <f t="shared" si="0"/>
        <v>38000</v>
      </c>
    </row>
    <row r="24" spans="1:6" ht="12.75">
      <c r="A24" s="13"/>
      <c r="B24" s="32" t="s">
        <v>23</v>
      </c>
      <c r="C24" s="11"/>
      <c r="D24" s="11">
        <v>30000</v>
      </c>
      <c r="E24" s="11"/>
      <c r="F24" s="11">
        <f t="shared" si="0"/>
        <v>30000</v>
      </c>
    </row>
    <row r="25" spans="1:6" ht="12.75">
      <c r="A25" s="13"/>
      <c r="B25" s="37" t="s">
        <v>11</v>
      </c>
      <c r="C25" s="38">
        <f>C13+C14+C15+C16</f>
        <v>304772</v>
      </c>
      <c r="D25" s="38">
        <f>D13+D14+D15+D16</f>
        <v>220295</v>
      </c>
      <c r="E25" s="38">
        <f>E13+E14+E15+E16</f>
        <v>145596</v>
      </c>
      <c r="F25" s="38">
        <f>SUM(C25:E25)</f>
        <v>670663</v>
      </c>
    </row>
    <row r="26" spans="1:6" ht="12.75">
      <c r="A26" s="13"/>
      <c r="B26" s="34" t="s">
        <v>5</v>
      </c>
      <c r="C26" s="11"/>
      <c r="D26" s="11"/>
      <c r="E26" s="11"/>
      <c r="F26" s="11"/>
    </row>
    <row r="27" spans="1:6" ht="12.75">
      <c r="A27" s="13">
        <v>1</v>
      </c>
      <c r="B27" s="32" t="s">
        <v>6</v>
      </c>
      <c r="C27" s="11">
        <v>7216</v>
      </c>
      <c r="D27" s="11">
        <v>6886</v>
      </c>
      <c r="E27" s="11">
        <v>4502</v>
      </c>
      <c r="F27" s="11">
        <f>SUM(C27:E27)</f>
        <v>18604</v>
      </c>
    </row>
    <row r="28" spans="1:6" ht="12.75">
      <c r="A28" s="13">
        <v>2</v>
      </c>
      <c r="B28" s="32" t="s">
        <v>14</v>
      </c>
      <c r="C28" s="11">
        <v>1555</v>
      </c>
      <c r="D28" s="11">
        <v>1484</v>
      </c>
      <c r="E28" s="11">
        <v>971</v>
      </c>
      <c r="F28" s="11">
        <f>SUM(C28:E28)</f>
        <v>4010</v>
      </c>
    </row>
    <row r="29" spans="1:6" ht="12.75">
      <c r="A29" s="13"/>
      <c r="B29" s="37" t="s">
        <v>11</v>
      </c>
      <c r="C29" s="39">
        <f>SUM(C27:C28)</f>
        <v>8771</v>
      </c>
      <c r="D29" s="39">
        <f>SUM(D27:D28)</f>
        <v>8370</v>
      </c>
      <c r="E29" s="39">
        <f>SUM(E27:E28)</f>
        <v>5473</v>
      </c>
      <c r="F29" s="39">
        <f>SUM(F27:F28)</f>
        <v>22614</v>
      </c>
    </row>
    <row r="30" spans="1:6" ht="12.75">
      <c r="A30" s="13"/>
      <c r="B30" s="34" t="s">
        <v>7</v>
      </c>
      <c r="C30" s="11"/>
      <c r="D30" s="11"/>
      <c r="E30" s="11"/>
      <c r="F30" s="11"/>
    </row>
    <row r="31" spans="1:6" ht="12.75">
      <c r="A31" s="13">
        <v>1</v>
      </c>
      <c r="B31" s="36" t="s">
        <v>50</v>
      </c>
      <c r="C31" s="24">
        <v>126406</v>
      </c>
      <c r="D31" s="24">
        <v>120630</v>
      </c>
      <c r="E31" s="24">
        <v>78876</v>
      </c>
      <c r="F31" s="11">
        <f aca="true" t="shared" si="1" ref="F31:F41">SUM(C31:E31)</f>
        <v>325912</v>
      </c>
    </row>
    <row r="32" spans="1:6" ht="12.75">
      <c r="A32" s="13">
        <v>2</v>
      </c>
      <c r="B32" s="36" t="s">
        <v>51</v>
      </c>
      <c r="C32" s="24">
        <v>38249</v>
      </c>
      <c r="D32" s="24">
        <v>36501</v>
      </c>
      <c r="E32" s="24">
        <v>23867</v>
      </c>
      <c r="F32" s="24">
        <f t="shared" si="1"/>
        <v>98617</v>
      </c>
    </row>
    <row r="33" spans="1:6" ht="12.75">
      <c r="A33" s="13">
        <v>3</v>
      </c>
      <c r="B33" s="32" t="s">
        <v>8</v>
      </c>
      <c r="C33" s="11">
        <v>1303</v>
      </c>
      <c r="D33" s="11">
        <v>1243</v>
      </c>
      <c r="E33" s="11">
        <v>814</v>
      </c>
      <c r="F33" s="11">
        <f t="shared" si="1"/>
        <v>3360</v>
      </c>
    </row>
    <row r="34" spans="1:6" ht="25.5">
      <c r="A34" s="13">
        <v>4</v>
      </c>
      <c r="B34" s="35" t="s">
        <v>60</v>
      </c>
      <c r="C34" s="11">
        <v>2967</v>
      </c>
      <c r="D34" s="11">
        <v>2831</v>
      </c>
      <c r="E34" s="11">
        <v>1851</v>
      </c>
      <c r="F34" s="11">
        <f t="shared" si="1"/>
        <v>7649</v>
      </c>
    </row>
    <row r="35" spans="1:6" ht="12.75">
      <c r="A35" s="13">
        <v>5</v>
      </c>
      <c r="B35" s="32" t="s">
        <v>9</v>
      </c>
      <c r="C35" s="11">
        <v>1163</v>
      </c>
      <c r="D35" s="11">
        <v>1110</v>
      </c>
      <c r="E35" s="11">
        <v>726</v>
      </c>
      <c r="F35" s="11">
        <f t="shared" si="1"/>
        <v>2999</v>
      </c>
    </row>
    <row r="36" spans="1:6" ht="12.75">
      <c r="A36" s="13">
        <v>6</v>
      </c>
      <c r="B36" s="32" t="s">
        <v>16</v>
      </c>
      <c r="C36" s="11">
        <v>2286</v>
      </c>
      <c r="D36" s="11">
        <v>2182</v>
      </c>
      <c r="E36" s="11">
        <v>1426</v>
      </c>
      <c r="F36" s="11">
        <f t="shared" si="1"/>
        <v>5894</v>
      </c>
    </row>
    <row r="37" spans="1:6" ht="12.75">
      <c r="A37" s="13">
        <v>7</v>
      </c>
      <c r="B37" s="32" t="s">
        <v>32</v>
      </c>
      <c r="C37" s="11">
        <v>1337</v>
      </c>
      <c r="D37" s="11">
        <v>1276</v>
      </c>
      <c r="E37" s="11">
        <v>835</v>
      </c>
      <c r="F37" s="11">
        <f t="shared" si="1"/>
        <v>3448</v>
      </c>
    </row>
    <row r="38" spans="1:6" ht="12.75">
      <c r="A38" s="13">
        <v>8</v>
      </c>
      <c r="B38" s="32" t="s">
        <v>18</v>
      </c>
      <c r="C38" s="11">
        <v>8016</v>
      </c>
      <c r="D38" s="11">
        <v>7650</v>
      </c>
      <c r="E38" s="11">
        <v>5002</v>
      </c>
      <c r="F38" s="11">
        <f t="shared" si="1"/>
        <v>20668</v>
      </c>
    </row>
    <row r="39" spans="1:6" ht="12.75">
      <c r="A39" s="13">
        <v>9</v>
      </c>
      <c r="B39" s="32" t="s">
        <v>43</v>
      </c>
      <c r="C39" s="11">
        <v>1164</v>
      </c>
      <c r="D39" s="11">
        <v>1110</v>
      </c>
      <c r="E39" s="11">
        <v>726</v>
      </c>
      <c r="F39" s="11">
        <f t="shared" si="1"/>
        <v>3000</v>
      </c>
    </row>
    <row r="40" spans="1:6" ht="12.75">
      <c r="A40" s="13">
        <v>10</v>
      </c>
      <c r="B40" s="2" t="s">
        <v>45</v>
      </c>
      <c r="C40" s="13">
        <v>6681</v>
      </c>
      <c r="D40" s="13">
        <v>6375</v>
      </c>
      <c r="E40" s="13">
        <v>4169</v>
      </c>
      <c r="F40" s="13">
        <f t="shared" si="1"/>
        <v>17225</v>
      </c>
    </row>
    <row r="41" spans="1:6" ht="12.75">
      <c r="A41" s="13">
        <v>11</v>
      </c>
      <c r="B41" s="2" t="s">
        <v>47</v>
      </c>
      <c r="C41" s="13">
        <v>1134</v>
      </c>
      <c r="D41" s="13">
        <v>1083</v>
      </c>
      <c r="E41" s="13">
        <v>708</v>
      </c>
      <c r="F41" s="13">
        <f t="shared" si="1"/>
        <v>2925</v>
      </c>
    </row>
    <row r="42" spans="1:6" ht="12.75">
      <c r="A42" s="13"/>
      <c r="B42" s="37" t="s">
        <v>11</v>
      </c>
      <c r="C42" s="38">
        <f>SUM(C31:C41)</f>
        <v>190706</v>
      </c>
      <c r="D42" s="38">
        <f>SUM(D31:D41)</f>
        <v>181991</v>
      </c>
      <c r="E42" s="38">
        <f>SUM(E31:E41)</f>
        <v>119000</v>
      </c>
      <c r="F42" s="38">
        <f>SUM(F31:F41)</f>
        <v>491697</v>
      </c>
    </row>
    <row r="43" spans="1:6" ht="12.75">
      <c r="A43" s="13"/>
      <c r="B43" s="40" t="s">
        <v>2</v>
      </c>
      <c r="C43" s="41">
        <f aca="true" t="shared" si="2" ref="C43:F43">C25+C29+C42</f>
        <v>504249</v>
      </c>
      <c r="D43" s="41">
        <f t="shared" si="2"/>
        <v>410656</v>
      </c>
      <c r="E43" s="41">
        <f t="shared" si="2"/>
        <v>270069</v>
      </c>
      <c r="F43" s="41">
        <f t="shared" si="2"/>
        <v>1184974</v>
      </c>
    </row>
    <row r="44" spans="1:6" ht="12.75">
      <c r="A44" s="13"/>
      <c r="B44" s="15" t="s">
        <v>10</v>
      </c>
      <c r="C44" s="13"/>
      <c r="D44" s="13"/>
      <c r="E44" s="13"/>
      <c r="F44" s="13"/>
    </row>
    <row r="45" spans="1:6" ht="12.75">
      <c r="A45" s="19"/>
      <c r="B45" s="9" t="s">
        <v>54</v>
      </c>
      <c r="C45" s="42">
        <f>74940.6*6</f>
        <v>449643.60000000003</v>
      </c>
      <c r="D45" s="42">
        <f>71516.4*6</f>
        <v>429098.39999999997</v>
      </c>
      <c r="E45" s="42">
        <f>46762.44*6</f>
        <v>280574.64</v>
      </c>
      <c r="F45" s="42">
        <f>SUM(C45:E45)</f>
        <v>1159316.6400000001</v>
      </c>
    </row>
    <row r="46" spans="1:6" ht="12.75">
      <c r="A46" s="19"/>
      <c r="B46" s="9" t="s">
        <v>53</v>
      </c>
      <c r="C46" s="42">
        <f>C45*F46/F45</f>
        <v>3490.670503961713</v>
      </c>
      <c r="D46" s="42">
        <f>D45*F46/F45</f>
        <v>3331.1741303049002</v>
      </c>
      <c r="E46" s="42">
        <f>E45*F46/F45</f>
        <v>2178.1553657333857</v>
      </c>
      <c r="F46" s="42">
        <v>9000</v>
      </c>
    </row>
    <row r="47" spans="1:6" ht="12.75">
      <c r="A47" s="19"/>
      <c r="B47" s="43" t="s">
        <v>55</v>
      </c>
      <c r="C47" s="29">
        <f>SUM(C45:C46)</f>
        <v>453134.2705039618</v>
      </c>
      <c r="D47" s="29">
        <f>SUM(D45:D46)</f>
        <v>432429.57413030486</v>
      </c>
      <c r="E47" s="29">
        <f>SUM(E45:E46)</f>
        <v>282752.7953657334</v>
      </c>
      <c r="F47" s="29">
        <f>SUM(F45:F46)</f>
        <v>1168316.6400000001</v>
      </c>
    </row>
    <row r="48" spans="1:6" ht="12.75">
      <c r="A48" s="13"/>
      <c r="B48" s="9" t="s">
        <v>56</v>
      </c>
      <c r="C48" s="30">
        <f>C47-C43</f>
        <v>-51114.72949603823</v>
      </c>
      <c r="D48" s="30">
        <f>D47-D43</f>
        <v>21773.574130304856</v>
      </c>
      <c r="E48" s="30">
        <f>E47-E43</f>
        <v>12683.795365733386</v>
      </c>
      <c r="F48" s="30">
        <f>SUM(C48:E48)</f>
        <v>-16657.359999999986</v>
      </c>
    </row>
    <row r="49" spans="1:6" ht="12.75">
      <c r="A49" s="9"/>
      <c r="B49" s="9" t="s">
        <v>12</v>
      </c>
      <c r="C49" s="13"/>
      <c r="D49" s="13"/>
      <c r="E49" s="13"/>
      <c r="F49" s="13">
        <v>20398</v>
      </c>
    </row>
    <row r="50" spans="1:6" ht="12.75">
      <c r="A50" s="9"/>
      <c r="B50" s="10" t="s">
        <v>57</v>
      </c>
      <c r="C50" s="13"/>
      <c r="D50" s="13"/>
      <c r="E50" s="13"/>
      <c r="F50" s="15">
        <f>-16657-20398</f>
        <v>-37055</v>
      </c>
    </row>
    <row r="51" spans="1:6" ht="12.75">
      <c r="A51" s="9"/>
      <c r="B51" s="9"/>
      <c r="C51" s="9"/>
      <c r="D51" s="9"/>
      <c r="E51" s="9"/>
      <c r="F51" s="9"/>
    </row>
    <row r="52" spans="1:6" ht="12.75">
      <c r="A52" s="9"/>
      <c r="B52" s="9" t="s">
        <v>67</v>
      </c>
      <c r="C52" s="13">
        <v>396490.65</v>
      </c>
      <c r="D52" s="13">
        <v>325361.5</v>
      </c>
      <c r="E52" s="13">
        <v>237678.76</v>
      </c>
      <c r="F52" s="13">
        <f>SUM(C52:E52)</f>
        <v>959530.91</v>
      </c>
    </row>
    <row r="53" spans="1:6" ht="12.75">
      <c r="A53" s="9"/>
      <c r="B53" s="9" t="s">
        <v>65</v>
      </c>
      <c r="C53" s="13"/>
      <c r="D53" s="13"/>
      <c r="E53" s="13"/>
      <c r="F53" s="13">
        <v>683113.75</v>
      </c>
    </row>
    <row r="54" spans="1:6" ht="12.75">
      <c r="A54" s="9"/>
      <c r="B54" s="9" t="s">
        <v>66</v>
      </c>
      <c r="C54" s="13">
        <v>174812.69</v>
      </c>
      <c r="D54" s="13">
        <v>289483.19</v>
      </c>
      <c r="E54" s="13">
        <v>211307.3</v>
      </c>
      <c r="F54" s="13">
        <f>SUM(C54:E54)</f>
        <v>675603.1799999999</v>
      </c>
    </row>
  </sheetData>
  <mergeCells count="3">
    <mergeCell ref="A1:F1"/>
    <mergeCell ref="A2:F2"/>
    <mergeCell ref="A3:F3"/>
  </mergeCells>
  <printOptions/>
  <pageMargins left="0.7086614173228347" right="0.0787401574803149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Алла</cp:lastModifiedBy>
  <cp:lastPrinted>2016-07-27T23:42:38Z</cp:lastPrinted>
  <dcterms:created xsi:type="dcterms:W3CDTF">2004-11-29T05:27:25Z</dcterms:created>
  <dcterms:modified xsi:type="dcterms:W3CDTF">2016-07-28T01:20:59Z</dcterms:modified>
  <cp:category/>
  <cp:version/>
  <cp:contentType/>
  <cp:contentStatus/>
</cp:coreProperties>
</file>