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185" windowWidth="9420" windowHeight="5145"/>
  </bookViews>
  <sheets>
    <sheet name="1" sheetId="16" r:id="rId1"/>
  </sheets>
  <calcPr calcId="144525"/>
</workbook>
</file>

<file path=xl/calcChain.xml><?xml version="1.0" encoding="utf-8"?>
<calcChain xmlns="http://schemas.openxmlformats.org/spreadsheetml/2006/main">
  <c r="K87" i="16" l="1"/>
  <c r="K86" i="16"/>
  <c r="J86" i="16"/>
  <c r="I64" i="16" l="1"/>
  <c r="F58" i="16" l="1"/>
  <c r="H58" i="16"/>
  <c r="H59" i="16"/>
  <c r="H44" i="16" l="1"/>
  <c r="K83" i="16"/>
  <c r="H20" i="16" l="1"/>
  <c r="I85" i="16"/>
  <c r="I84" i="16"/>
  <c r="G84" i="16"/>
  <c r="G10" i="16" l="1"/>
  <c r="J30" i="16" l="1"/>
  <c r="F20" i="16"/>
  <c r="J84" i="16"/>
  <c r="I31" i="16"/>
  <c r="H24" i="16"/>
  <c r="H23" i="16" l="1"/>
  <c r="H21" i="16"/>
  <c r="K78" i="16"/>
  <c r="J78" i="16"/>
  <c r="H53" i="16"/>
  <c r="H49" i="16"/>
  <c r="K77" i="16"/>
  <c r="J77" i="16"/>
  <c r="K81" i="16"/>
  <c r="J82" i="16"/>
  <c r="K82" i="16" s="1"/>
  <c r="J80" i="16"/>
  <c r="K80" i="16"/>
  <c r="K79" i="16"/>
  <c r="J79" i="16"/>
  <c r="H41" i="16"/>
  <c r="H35" i="16"/>
  <c r="H54" i="16" s="1"/>
  <c r="H14" i="16"/>
  <c r="H8" i="16"/>
  <c r="H32" i="16" s="1"/>
  <c r="I32" i="16" s="1"/>
  <c r="K76" i="16"/>
  <c r="J76" i="16"/>
  <c r="J75" i="16"/>
  <c r="K74" i="16"/>
  <c r="J74" i="16"/>
  <c r="I15" i="16"/>
  <c r="I9" i="16"/>
  <c r="J73" i="16"/>
  <c r="J85" i="16" s="1"/>
  <c r="I40" i="16"/>
  <c r="I34" i="16"/>
  <c r="I7" i="16"/>
  <c r="I13" i="16"/>
  <c r="J72" i="16"/>
  <c r="K72" i="16" s="1"/>
  <c r="K71" i="16"/>
  <c r="J71" i="16"/>
  <c r="H55" i="16" l="1"/>
  <c r="H62" i="16" s="1"/>
  <c r="H65" i="16" s="1"/>
  <c r="H67" i="16" s="1"/>
  <c r="K73" i="16"/>
  <c r="H82" i="16"/>
  <c r="I83" i="16" l="1"/>
  <c r="I82" i="16"/>
  <c r="I81" i="16"/>
  <c r="I80" i="16"/>
  <c r="I79" i="16"/>
  <c r="I78" i="16"/>
  <c r="I77" i="16"/>
  <c r="I76" i="16"/>
  <c r="I74" i="16"/>
  <c r="I73" i="16"/>
  <c r="I72" i="16"/>
  <c r="I71" i="16"/>
  <c r="H75" i="16" l="1"/>
  <c r="H72" i="16"/>
  <c r="H83" i="16"/>
  <c r="H81" i="16"/>
  <c r="H80" i="16"/>
  <c r="H79" i="16"/>
  <c r="H78" i="16"/>
  <c r="H77" i="16"/>
  <c r="H76" i="16"/>
  <c r="H74" i="16"/>
  <c r="H73" i="16"/>
  <c r="H71" i="16"/>
  <c r="F54" i="16"/>
  <c r="F14" i="16"/>
  <c r="F35" i="16"/>
  <c r="F8" i="16"/>
  <c r="F41" i="16"/>
  <c r="F44" i="16" l="1"/>
  <c r="G53" i="16" l="1"/>
  <c r="I53" i="16" s="1"/>
  <c r="G25" i="16" l="1"/>
  <c r="I25" i="16" s="1"/>
  <c r="G24" i="16"/>
  <c r="I24" i="16" s="1"/>
  <c r="H84" i="16" l="1"/>
  <c r="F32" i="16"/>
  <c r="F55" i="16" s="1"/>
  <c r="F62" i="16" s="1"/>
  <c r="F67" i="16" s="1"/>
  <c r="D58" i="16"/>
  <c r="D59" i="16"/>
  <c r="H85" i="16" l="1"/>
  <c r="F84" i="16"/>
  <c r="E52" i="16"/>
  <c r="G52" i="16" s="1"/>
  <c r="I52" i="16" s="1"/>
  <c r="D32" i="16"/>
  <c r="E30" i="16"/>
  <c r="G30" i="16" s="1"/>
  <c r="I30" i="16" s="1"/>
  <c r="E29" i="16"/>
  <c r="G29" i="16" s="1"/>
  <c r="I29" i="16" s="1"/>
  <c r="D20" i="16"/>
  <c r="F83" i="16"/>
  <c r="D51" i="16"/>
  <c r="D44" i="16" s="1"/>
  <c r="F78" i="16"/>
  <c r="F82" i="16"/>
  <c r="F80" i="16"/>
  <c r="F79" i="16"/>
  <c r="F72" i="16"/>
  <c r="D14" i="16"/>
  <c r="F74" i="16"/>
  <c r="F73" i="16"/>
  <c r="D41" i="16"/>
  <c r="F76" i="16"/>
  <c r="F75" i="16"/>
  <c r="I75" i="16" s="1"/>
  <c r="K75" i="16" s="1"/>
  <c r="K85" i="16" s="1"/>
  <c r="F71" i="16"/>
  <c r="D35" i="16"/>
  <c r="D54" i="16" s="1"/>
  <c r="D55" i="16" s="1"/>
  <c r="D62" i="16" s="1"/>
  <c r="D65" i="16" s="1"/>
  <c r="D67" i="16" s="1"/>
  <c r="D8" i="16"/>
  <c r="F85" i="16" l="1"/>
  <c r="E66" i="16"/>
  <c r="G66" i="16" s="1"/>
  <c r="I66" i="16" s="1"/>
  <c r="E63" i="16"/>
  <c r="G63" i="16" s="1"/>
  <c r="I63" i="16" s="1"/>
  <c r="C61" i="16" l="1"/>
  <c r="E61" i="16" s="1"/>
  <c r="G61" i="16" s="1"/>
  <c r="I61" i="16" s="1"/>
  <c r="C60" i="16"/>
  <c r="E60" i="16" s="1"/>
  <c r="G60" i="16" s="1"/>
  <c r="I60" i="16" s="1"/>
  <c r="C59" i="16"/>
  <c r="E59" i="16" s="1"/>
  <c r="G59" i="16" s="1"/>
  <c r="I59" i="16" s="1"/>
  <c r="C58" i="16" l="1"/>
  <c r="E58" i="16" s="1"/>
  <c r="G58" i="16" s="1"/>
  <c r="I58" i="16" s="1"/>
  <c r="E51" i="16"/>
  <c r="G51" i="16" s="1"/>
  <c r="I51" i="16" s="1"/>
  <c r="E50" i="16"/>
  <c r="G50" i="16" s="1"/>
  <c r="I50" i="16" s="1"/>
  <c r="E49" i="16"/>
  <c r="G49" i="16" s="1"/>
  <c r="I49" i="16" s="1"/>
  <c r="E48" i="16"/>
  <c r="G48" i="16" s="1"/>
  <c r="I48" i="16" s="1"/>
  <c r="E47" i="16"/>
  <c r="G47" i="16" s="1"/>
  <c r="I47" i="16" s="1"/>
  <c r="E46" i="16"/>
  <c r="G46" i="16" s="1"/>
  <c r="I46" i="16" s="1"/>
  <c r="E45" i="16"/>
  <c r="G45" i="16" s="1"/>
  <c r="I45" i="16" s="1"/>
  <c r="E43" i="16"/>
  <c r="G43" i="16" s="1"/>
  <c r="I43" i="16" s="1"/>
  <c r="E42" i="16"/>
  <c r="G42" i="16" s="1"/>
  <c r="I42" i="16" s="1"/>
  <c r="E40" i="16"/>
  <c r="G40" i="16" s="1"/>
  <c r="E39" i="16"/>
  <c r="G39" i="16" s="1"/>
  <c r="I39" i="16" s="1"/>
  <c r="E38" i="16"/>
  <c r="G38" i="16" s="1"/>
  <c r="I38" i="16" s="1"/>
  <c r="E37" i="16"/>
  <c r="G37" i="16" s="1"/>
  <c r="I37" i="16" s="1"/>
  <c r="E36" i="16"/>
  <c r="G36" i="16" s="1"/>
  <c r="I36" i="16" s="1"/>
  <c r="E34" i="16"/>
  <c r="G34" i="16" s="1"/>
  <c r="E33" i="16"/>
  <c r="G33" i="16" s="1"/>
  <c r="I33" i="16" s="1"/>
  <c r="E28" i="16"/>
  <c r="G28" i="16" s="1"/>
  <c r="I28" i="16" s="1"/>
  <c r="E27" i="16"/>
  <c r="G27" i="16" s="1"/>
  <c r="I27" i="16" s="1"/>
  <c r="E26" i="16"/>
  <c r="G26" i="16" s="1"/>
  <c r="I26" i="16" s="1"/>
  <c r="E23" i="16"/>
  <c r="G23" i="16" s="1"/>
  <c r="I23" i="16" s="1"/>
  <c r="E22" i="16"/>
  <c r="G22" i="16" s="1"/>
  <c r="I22" i="16" s="1"/>
  <c r="E21" i="16"/>
  <c r="G21" i="16" s="1"/>
  <c r="I21" i="16" s="1"/>
  <c r="E19" i="16"/>
  <c r="G19" i="16" s="1"/>
  <c r="I19" i="16" s="1"/>
  <c r="E18" i="16"/>
  <c r="G18" i="16" s="1"/>
  <c r="I18" i="16" s="1"/>
  <c r="E17" i="16"/>
  <c r="G17" i="16" s="1"/>
  <c r="I17" i="16" s="1"/>
  <c r="E16" i="16"/>
  <c r="G16" i="16" s="1"/>
  <c r="I16" i="16" s="1"/>
  <c r="E15" i="16"/>
  <c r="G15" i="16" s="1"/>
  <c r="E13" i="16"/>
  <c r="G13" i="16" s="1"/>
  <c r="E12" i="16"/>
  <c r="G12" i="16" s="1"/>
  <c r="I12" i="16" s="1"/>
  <c r="E11" i="16"/>
  <c r="G11" i="16" s="1"/>
  <c r="I11" i="16" s="1"/>
  <c r="E10" i="16"/>
  <c r="I10" i="16" s="1"/>
  <c r="E9" i="16"/>
  <c r="G9" i="16" s="1"/>
  <c r="E7" i="16"/>
  <c r="G7" i="16" s="1"/>
  <c r="C44" i="16"/>
  <c r="E44" i="16" s="1"/>
  <c r="G44" i="16" s="1"/>
  <c r="I44" i="16" s="1"/>
  <c r="C14" i="16"/>
  <c r="E14" i="16" s="1"/>
  <c r="G14" i="16" s="1"/>
  <c r="I14" i="16" s="1"/>
  <c r="E83" i="16"/>
  <c r="C41" i="16"/>
  <c r="E41" i="16" s="1"/>
  <c r="G41" i="16" s="1"/>
  <c r="I41" i="16" s="1"/>
  <c r="C35" i="16"/>
  <c r="E35" i="16" s="1"/>
  <c r="G35" i="16" s="1"/>
  <c r="I35" i="16" s="1"/>
  <c r="C8" i="16"/>
  <c r="C32" i="16" s="1"/>
  <c r="E32" i="16" s="1"/>
  <c r="G32" i="16" s="1"/>
  <c r="C20" i="16"/>
  <c r="E20" i="16" s="1"/>
  <c r="E82" i="16"/>
  <c r="E81" i="16"/>
  <c r="E80" i="16"/>
  <c r="E79" i="16"/>
  <c r="E78" i="16"/>
  <c r="E77" i="16"/>
  <c r="E76" i="16"/>
  <c r="E75" i="16"/>
  <c r="E74" i="16"/>
  <c r="E73" i="16"/>
  <c r="E72" i="16"/>
  <c r="G20" i="16" l="1"/>
  <c r="I20" i="16" s="1"/>
  <c r="E84" i="16"/>
  <c r="E8" i="16"/>
  <c r="G8" i="16" s="1"/>
  <c r="I8" i="16" s="1"/>
  <c r="C54" i="16"/>
  <c r="C55" i="16"/>
  <c r="E54" i="16"/>
  <c r="G54" i="16" s="1"/>
  <c r="I54" i="16" s="1"/>
  <c r="E55" i="16" l="1"/>
  <c r="G55" i="16" s="1"/>
  <c r="I55" i="16" s="1"/>
  <c r="C62" i="16"/>
  <c r="E71" i="16"/>
  <c r="E85" i="16" s="1"/>
  <c r="E62" i="16" l="1"/>
  <c r="G62" i="16" s="1"/>
  <c r="I62" i="16" s="1"/>
  <c r="C65" i="16"/>
  <c r="C67" i="16" l="1"/>
  <c r="E67" i="16" s="1"/>
  <c r="G67" i="16" s="1"/>
  <c r="I67" i="16" s="1"/>
  <c r="E65" i="16"/>
  <c r="G65" i="16" s="1"/>
  <c r="I65" i="16" s="1"/>
  <c r="K84" i="16"/>
  <c r="G82" i="16"/>
  <c r="G83" i="16"/>
  <c r="G73" i="16"/>
  <c r="G74" i="16"/>
  <c r="G85" i="16"/>
  <c r="G71" i="16"/>
  <c r="G79" i="16"/>
  <c r="G75" i="16"/>
  <c r="G80" i="16"/>
  <c r="G76" i="16"/>
  <c r="G72" i="16"/>
  <c r="G81" i="16"/>
  <c r="G77" i="16"/>
  <c r="G78" i="16"/>
</calcChain>
</file>

<file path=xl/sharedStrings.xml><?xml version="1.0" encoding="utf-8"?>
<sst xmlns="http://schemas.openxmlformats.org/spreadsheetml/2006/main" count="133" uniqueCount="100">
  <si>
    <t>РАСХОДЫ</t>
  </si>
  <si>
    <t>Канцелярские товары</t>
  </si>
  <si>
    <t>ГСМ</t>
  </si>
  <si>
    <t>ДОХОДЫ</t>
  </si>
  <si>
    <t xml:space="preserve">итого </t>
  </si>
  <si>
    <t>о производственно-финансовой  деятельности ООО "АртИНстрой"</t>
  </si>
  <si>
    <t>Связь мобильная, ксерокопии, почтовые расходы</t>
  </si>
  <si>
    <t>ремонт кровли</t>
  </si>
  <si>
    <t>Услуги производственного характера в том числе</t>
  </si>
  <si>
    <t>Отчет</t>
  </si>
  <si>
    <t>аренда оборудования</t>
  </si>
  <si>
    <t>Заработная плата основных рабочих</t>
  </si>
  <si>
    <t>Страховые взносы всего: в том числе</t>
  </si>
  <si>
    <t>ПФР 22%</t>
  </si>
  <si>
    <t>ОФМС 5,1%</t>
  </si>
  <si>
    <t>ФФСС 2,9%</t>
  </si>
  <si>
    <t>Производственные работы по договорам подряда</t>
  </si>
  <si>
    <t>Заработная плата АУП</t>
  </si>
  <si>
    <t>Инструменты, инвентарь</t>
  </si>
  <si>
    <t>МБП</t>
  </si>
  <si>
    <t>I. Основное производство   Сч.20</t>
  </si>
  <si>
    <t>Итого</t>
  </si>
  <si>
    <t>II. Общеэксплуатационные расходы Сч.26</t>
  </si>
  <si>
    <t>Себестоимость</t>
  </si>
  <si>
    <t>услуги за размещение оборудования</t>
  </si>
  <si>
    <t>Работы по договорам оказания услуг</t>
  </si>
  <si>
    <t>вода на одн</t>
  </si>
  <si>
    <t>жилищные услуги по тарифу</t>
  </si>
  <si>
    <t>итого
1квартал</t>
  </si>
  <si>
    <t>ФФСС 0,2%</t>
  </si>
  <si>
    <t>вывоз мусора</t>
  </si>
  <si>
    <t>итого
2 квартал</t>
  </si>
  <si>
    <t>итого
за 1 полуг.</t>
  </si>
  <si>
    <t>Прочие расходы всего</t>
  </si>
  <si>
    <t>итого
3 квартал</t>
  </si>
  <si>
    <t>итого
9 мес.</t>
  </si>
  <si>
    <t xml:space="preserve">сч 90 </t>
  </si>
  <si>
    <t>итого
4 квартал</t>
  </si>
  <si>
    <t>итого
год</t>
  </si>
  <si>
    <t>76.1</t>
  </si>
  <si>
    <t>Прибыль/убытки</t>
  </si>
  <si>
    <t>сч 99</t>
  </si>
  <si>
    <t>сч 68усн</t>
  </si>
  <si>
    <t>Налог при применении УСНО</t>
  </si>
  <si>
    <t xml:space="preserve">Материалы на ремонт </t>
  </si>
  <si>
    <t>тех.осмотр и ослуживание газ.оборудования</t>
  </si>
  <si>
    <t>60/26</t>
  </si>
  <si>
    <t>91.2</t>
  </si>
  <si>
    <t>Всего доходов,  в том числе</t>
  </si>
  <si>
    <t>осмотр и чистка вентканалов</t>
  </si>
  <si>
    <t>71/10.3</t>
  </si>
  <si>
    <t>71/91.2</t>
  </si>
  <si>
    <t>71/26</t>
  </si>
  <si>
    <t>10..1</t>
  </si>
  <si>
    <t>10..9</t>
  </si>
  <si>
    <t>73.1</t>
  </si>
  <si>
    <t>пеня по  налогам и страховым взносам</t>
  </si>
  <si>
    <t>комиссионные</t>
  </si>
  <si>
    <t>освидетельствование лифтов</t>
  </si>
  <si>
    <t>прочие доходы (госпошлина, суд.расх.)</t>
  </si>
  <si>
    <t>транспортны услуги</t>
  </si>
  <si>
    <t>Прибыль</t>
  </si>
  <si>
    <t>за  январь - декабрь  2021 г.</t>
  </si>
  <si>
    <t>сч 70</t>
  </si>
  <si>
    <t>сч 76.1</t>
  </si>
  <si>
    <t>сч 69 пф</t>
  </si>
  <si>
    <t>сч 69 омс</t>
  </si>
  <si>
    <t>сч 69сс1</t>
  </si>
  <si>
    <t>сч 69сс2</t>
  </si>
  <si>
    <t>сч 73.1</t>
  </si>
  <si>
    <t>сч 91.2</t>
  </si>
  <si>
    <t>сч 10.1</t>
  </si>
  <si>
    <t>сч 10.9</t>
  </si>
  <si>
    <t>сч 10.3</t>
  </si>
  <si>
    <t>сч 26</t>
  </si>
  <si>
    <t>сч 68,69пе</t>
  </si>
  <si>
    <t>сч60</t>
  </si>
  <si>
    <t>итого</t>
  </si>
  <si>
    <t>69пф</t>
  </si>
  <si>
    <t>69омс</t>
  </si>
  <si>
    <t>69сс1</t>
  </si>
  <si>
    <t>69сс2</t>
  </si>
  <si>
    <t>коммунальные ресурсы на ОДН</t>
  </si>
  <si>
    <t>51/68,69пе, 71</t>
  </si>
  <si>
    <t>ремонт лифта</t>
  </si>
  <si>
    <t>проект технический</t>
  </si>
  <si>
    <t>регистрация ККТ</t>
  </si>
  <si>
    <t>1 кв</t>
  </si>
  <si>
    <t>2 кв</t>
  </si>
  <si>
    <t>1 полуг</t>
  </si>
  <si>
    <t>3 кв</t>
  </si>
  <si>
    <t>9 мес</t>
  </si>
  <si>
    <t>электрическая энергия на одн</t>
  </si>
  <si>
    <t>промывка и опрессовка ТС</t>
  </si>
  <si>
    <t>4 кв</t>
  </si>
  <si>
    <t>год</t>
  </si>
  <si>
    <t>ООО ТензорСБиС, СЦ АТЛ Сервис Плюс</t>
  </si>
  <si>
    <t>страхование лифтов</t>
  </si>
  <si>
    <t>прочие расходы (госпошлина, суд.расх.)</t>
  </si>
  <si>
    <t>сч 68 УСНО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</si>
</sst>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0" fillId="0" borderId="0" xfId="0" applyNumberFormat="1"/>
    <xf numFmtId="0" fontId="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0" fillId="0" borderId="1" xfId="0" applyBorder="1"/>
    <xf numFmtId="164" fontId="1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3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2" fontId="0" fillId="3" borderId="0" xfId="0" applyNumberFormat="1" applyFill="1"/>
    <xf numFmtId="0" fontId="3" fillId="3" borderId="0" xfId="0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1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0" fillId="0" borderId="0" xfId="0" applyFont="1"/>
    <xf numFmtId="2" fontId="0" fillId="0" borderId="0" xfId="0" applyNumberFormat="1" applyFont="1"/>
    <xf numFmtId="0" fontId="8" fillId="8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2" fontId="8" fillId="8" borderId="1" xfId="0" applyNumberFormat="1" applyFont="1" applyFill="1" applyBorder="1" applyAlignment="1">
      <alignment horizontal="center"/>
    </xf>
    <xf numFmtId="16" fontId="10" fillId="0" borderId="0" xfId="0" applyNumberFormat="1" applyFont="1"/>
    <xf numFmtId="0" fontId="10" fillId="0" borderId="0" xfId="0" applyFont="1"/>
    <xf numFmtId="2" fontId="3" fillId="3" borderId="0" xfId="0" applyNumberFormat="1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2" fontId="5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pane xSplit="2" ySplit="4" topLeftCell="E47" activePane="bottomRight" state="frozen"/>
      <selection pane="topRight" activeCell="C1" sqref="C1"/>
      <selection pane="bottomLeft" activeCell="A5" sqref="A5"/>
      <selection pane="bottomRight" activeCell="J55" sqref="J55:K55"/>
    </sheetView>
  </sheetViews>
  <sheetFormatPr defaultRowHeight="12.75" x14ac:dyDescent="0.2"/>
  <cols>
    <col min="1" max="1" width="7.5703125" customWidth="1"/>
    <col min="2" max="2" width="44.7109375" customWidth="1"/>
    <col min="3" max="4" width="10.7109375" customWidth="1"/>
    <col min="5" max="5" width="11.28515625" customWidth="1"/>
    <col min="6" max="6" width="12.42578125" customWidth="1"/>
    <col min="7" max="7" width="13.28515625" customWidth="1"/>
    <col min="8" max="8" width="11.140625" bestFit="1" customWidth="1"/>
    <col min="9" max="9" width="13" customWidth="1"/>
    <col min="10" max="10" width="12.85546875" customWidth="1"/>
    <col min="11" max="11" width="12" customWidth="1"/>
  </cols>
  <sheetData>
    <row r="1" spans="1:11" x14ac:dyDescent="0.2">
      <c r="A1" s="83" t="s">
        <v>9</v>
      </c>
      <c r="B1" s="83"/>
      <c r="C1" s="83"/>
      <c r="D1" s="16"/>
      <c r="E1" s="16"/>
    </row>
    <row r="2" spans="1:11" x14ac:dyDescent="0.2">
      <c r="A2" s="83" t="s">
        <v>5</v>
      </c>
      <c r="B2" s="83"/>
      <c r="C2" s="83"/>
      <c r="D2" s="16"/>
      <c r="E2" s="16"/>
    </row>
    <row r="3" spans="1:11" x14ac:dyDescent="0.2">
      <c r="A3" s="83" t="s">
        <v>62</v>
      </c>
      <c r="B3" s="83"/>
      <c r="C3" s="83"/>
      <c r="D3" s="16"/>
      <c r="E3" s="16"/>
    </row>
    <row r="4" spans="1:11" x14ac:dyDescent="0.2">
      <c r="B4" s="15"/>
      <c r="C4" s="15"/>
      <c r="D4" s="16"/>
      <c r="E4" s="16"/>
    </row>
    <row r="5" spans="1:11" ht="25.5" x14ac:dyDescent="0.2">
      <c r="A5" s="6"/>
      <c r="B5" s="2" t="s">
        <v>0</v>
      </c>
      <c r="C5" s="24" t="s">
        <v>28</v>
      </c>
      <c r="D5" s="19" t="s">
        <v>31</v>
      </c>
      <c r="E5" s="13" t="s">
        <v>32</v>
      </c>
      <c r="F5" s="31" t="s">
        <v>34</v>
      </c>
      <c r="G5" s="18" t="s">
        <v>35</v>
      </c>
      <c r="H5" s="47" t="s">
        <v>37</v>
      </c>
      <c r="I5" s="18" t="s">
        <v>38</v>
      </c>
    </row>
    <row r="6" spans="1:11" x14ac:dyDescent="0.2">
      <c r="A6" s="6"/>
      <c r="B6" s="2" t="s">
        <v>20</v>
      </c>
      <c r="C6" s="25"/>
      <c r="D6" s="20"/>
      <c r="E6" s="2"/>
      <c r="F6" s="32"/>
      <c r="G6" s="17"/>
      <c r="H6" s="48"/>
      <c r="I6" s="17"/>
    </row>
    <row r="7" spans="1:11" x14ac:dyDescent="0.2">
      <c r="A7" s="6">
        <v>1</v>
      </c>
      <c r="B7" s="3" t="s">
        <v>11</v>
      </c>
      <c r="C7" s="26">
        <v>189124.24</v>
      </c>
      <c r="D7" s="63">
        <v>156631.76</v>
      </c>
      <c r="E7" s="10">
        <f>SUM(C7:D7)</f>
        <v>345756</v>
      </c>
      <c r="F7" s="33">
        <v>124615.94</v>
      </c>
      <c r="G7" s="11">
        <f>SUM(E7:F7)</f>
        <v>470371.94</v>
      </c>
      <c r="H7" s="72">
        <v>55201.32</v>
      </c>
      <c r="I7" s="73">
        <f>SUM(G7:H7)</f>
        <v>525573.26</v>
      </c>
      <c r="J7" s="74">
        <v>70</v>
      </c>
    </row>
    <row r="8" spans="1:11" x14ac:dyDescent="0.2">
      <c r="A8" s="6">
        <v>2</v>
      </c>
      <c r="B8" s="3" t="s">
        <v>12</v>
      </c>
      <c r="C8" s="27">
        <f>C9+C10+C11+C12</f>
        <v>48765.919999999998</v>
      </c>
      <c r="D8" s="64">
        <f>D9+D10+D11+D12</f>
        <v>40509.520000000004</v>
      </c>
      <c r="E8" s="10">
        <f t="shared" ref="E8:E55" si="0">SUM(C8:D8)</f>
        <v>89275.44</v>
      </c>
      <c r="F8" s="41">
        <f>F9+F10+F11+F12</f>
        <v>32866.449999999997</v>
      </c>
      <c r="G8" s="11">
        <f t="shared" ref="G8:G55" si="1">SUM(E8:F8)</f>
        <v>122141.89</v>
      </c>
      <c r="H8" s="77">
        <f>H9+H10+H11+H12</f>
        <v>16734.579999999998</v>
      </c>
      <c r="I8" s="73">
        <f t="shared" ref="I8:I55" si="2">SUM(G8:H8)</f>
        <v>138876.47</v>
      </c>
    </row>
    <row r="9" spans="1:11" x14ac:dyDescent="0.2">
      <c r="A9" s="6"/>
      <c r="B9" s="3" t="s">
        <v>13</v>
      </c>
      <c r="C9" s="27">
        <v>34971.4</v>
      </c>
      <c r="D9" s="64">
        <v>28983.22</v>
      </c>
      <c r="E9" s="10">
        <f t="shared" si="0"/>
        <v>63954.62</v>
      </c>
      <c r="F9" s="35">
        <v>23601.439999999999</v>
      </c>
      <c r="G9" s="11">
        <f t="shared" si="1"/>
        <v>87556.06</v>
      </c>
      <c r="H9" s="51">
        <v>11308.23</v>
      </c>
      <c r="I9" s="14">
        <f>SUM(G9:H9)</f>
        <v>98864.29</v>
      </c>
      <c r="J9" t="s">
        <v>78</v>
      </c>
    </row>
    <row r="10" spans="1:11" x14ac:dyDescent="0.2">
      <c r="A10" s="6"/>
      <c r="B10" s="3" t="s">
        <v>14</v>
      </c>
      <c r="C10" s="27">
        <v>9490.43</v>
      </c>
      <c r="D10" s="64">
        <v>7975.37</v>
      </c>
      <c r="E10" s="10">
        <f t="shared" si="0"/>
        <v>17465.8</v>
      </c>
      <c r="F10" s="42">
        <v>6323.64</v>
      </c>
      <c r="G10" s="11">
        <f>SUM(E10:F10)</f>
        <v>23789.439999999999</v>
      </c>
      <c r="H10" s="51">
        <v>3630.76</v>
      </c>
      <c r="I10" s="14">
        <f t="shared" si="2"/>
        <v>27420.199999999997</v>
      </c>
      <c r="J10" t="s">
        <v>79</v>
      </c>
    </row>
    <row r="11" spans="1:11" x14ac:dyDescent="0.2">
      <c r="A11" s="6"/>
      <c r="B11" s="3" t="s">
        <v>15</v>
      </c>
      <c r="C11" s="27">
        <v>3929.88</v>
      </c>
      <c r="D11" s="64">
        <v>3237.67</v>
      </c>
      <c r="E11" s="10">
        <f t="shared" si="0"/>
        <v>7167.55</v>
      </c>
      <c r="F11" s="42">
        <v>2692.14</v>
      </c>
      <c r="G11" s="11">
        <f t="shared" si="1"/>
        <v>9859.69</v>
      </c>
      <c r="H11" s="51">
        <v>1685.2</v>
      </c>
      <c r="I11" s="14">
        <f t="shared" si="2"/>
        <v>11544.890000000001</v>
      </c>
      <c r="J11" t="s">
        <v>80</v>
      </c>
    </row>
    <row r="12" spans="1:11" x14ac:dyDescent="0.2">
      <c r="A12" s="6"/>
      <c r="B12" s="3" t="s">
        <v>29</v>
      </c>
      <c r="C12" s="27">
        <v>374.21</v>
      </c>
      <c r="D12" s="64">
        <v>313.26</v>
      </c>
      <c r="E12" s="10">
        <f t="shared" si="0"/>
        <v>687.47</v>
      </c>
      <c r="F12" s="42">
        <v>249.23</v>
      </c>
      <c r="G12" s="11">
        <f t="shared" si="1"/>
        <v>936.7</v>
      </c>
      <c r="H12" s="51">
        <v>110.39</v>
      </c>
      <c r="I12" s="14">
        <f t="shared" si="2"/>
        <v>1047.0900000000001</v>
      </c>
      <c r="J12" t="s">
        <v>81</v>
      </c>
    </row>
    <row r="13" spans="1:11" x14ac:dyDescent="0.2">
      <c r="A13" s="6">
        <v>3</v>
      </c>
      <c r="B13" s="3" t="s">
        <v>16</v>
      </c>
      <c r="C13" s="26">
        <v>200529.33</v>
      </c>
      <c r="D13" s="64">
        <v>261725.7</v>
      </c>
      <c r="E13" s="10">
        <f t="shared" si="0"/>
        <v>462255.03</v>
      </c>
      <c r="F13" s="33">
        <v>202112.17</v>
      </c>
      <c r="G13" s="11">
        <f t="shared" si="1"/>
        <v>664367.20000000007</v>
      </c>
      <c r="H13" s="72">
        <v>169406.07999999999</v>
      </c>
      <c r="I13" s="73">
        <f>SUM(G13:H13)</f>
        <v>833773.28</v>
      </c>
      <c r="J13" s="75" t="s">
        <v>39</v>
      </c>
      <c r="K13" s="43"/>
    </row>
    <row r="14" spans="1:11" x14ac:dyDescent="0.2">
      <c r="A14" s="6">
        <v>4</v>
      </c>
      <c r="B14" s="3" t="s">
        <v>12</v>
      </c>
      <c r="C14" s="27">
        <f>C15+C16</f>
        <v>53481.49</v>
      </c>
      <c r="D14" s="64">
        <f>D15+D16</f>
        <v>70562.73000000001</v>
      </c>
      <c r="E14" s="10">
        <f t="shared" si="0"/>
        <v>124044.22</v>
      </c>
      <c r="F14" s="34">
        <f>F15+F16</f>
        <v>53607.880000000005</v>
      </c>
      <c r="G14" s="11">
        <f t="shared" si="1"/>
        <v>177652.1</v>
      </c>
      <c r="H14" s="77">
        <f>H15+H16</f>
        <v>45909.06</v>
      </c>
      <c r="I14" s="73">
        <f t="shared" si="2"/>
        <v>223561.16</v>
      </c>
      <c r="K14" s="43"/>
    </row>
    <row r="15" spans="1:11" x14ac:dyDescent="0.2">
      <c r="A15" s="6"/>
      <c r="B15" s="3" t="s">
        <v>13</v>
      </c>
      <c r="C15" s="27">
        <v>43261.61</v>
      </c>
      <c r="D15" s="64">
        <v>57217.73</v>
      </c>
      <c r="E15" s="10">
        <f t="shared" si="0"/>
        <v>100479.34</v>
      </c>
      <c r="F15" s="35">
        <v>43309.8</v>
      </c>
      <c r="G15" s="11">
        <f t="shared" si="1"/>
        <v>143789.14000000001</v>
      </c>
      <c r="H15" s="51">
        <v>37269.35</v>
      </c>
      <c r="I15" s="14">
        <f>SUM(G15:H15)</f>
        <v>181058.49000000002</v>
      </c>
      <c r="J15" t="s">
        <v>78</v>
      </c>
      <c r="K15" s="43"/>
    </row>
    <row r="16" spans="1:11" x14ac:dyDescent="0.2">
      <c r="A16" s="6"/>
      <c r="B16" s="3" t="s">
        <v>14</v>
      </c>
      <c r="C16" s="27">
        <v>10219.879999999999</v>
      </c>
      <c r="D16" s="64">
        <v>13345</v>
      </c>
      <c r="E16" s="10">
        <f t="shared" si="0"/>
        <v>23564.879999999997</v>
      </c>
      <c r="F16" s="35">
        <v>10298.08</v>
      </c>
      <c r="G16" s="11">
        <f t="shared" si="1"/>
        <v>33862.959999999999</v>
      </c>
      <c r="H16" s="51">
        <v>8639.7099999999991</v>
      </c>
      <c r="I16" s="14">
        <f t="shared" si="2"/>
        <v>42502.67</v>
      </c>
      <c r="J16" t="s">
        <v>79</v>
      </c>
      <c r="K16" s="43"/>
    </row>
    <row r="17" spans="1:11" x14ac:dyDescent="0.2">
      <c r="A17" s="6">
        <v>5</v>
      </c>
      <c r="B17" s="3" t="s">
        <v>44</v>
      </c>
      <c r="C17" s="26">
        <v>32762.57</v>
      </c>
      <c r="D17" s="63">
        <v>73135.429999999993</v>
      </c>
      <c r="E17" s="10">
        <f t="shared" si="0"/>
        <v>105898</v>
      </c>
      <c r="F17" s="33">
        <v>50615.88</v>
      </c>
      <c r="G17" s="11">
        <f t="shared" si="1"/>
        <v>156513.88</v>
      </c>
      <c r="H17" s="72">
        <v>50412.46</v>
      </c>
      <c r="I17" s="73">
        <f t="shared" si="2"/>
        <v>206926.34</v>
      </c>
      <c r="J17" s="78" t="s">
        <v>53</v>
      </c>
      <c r="K17" s="43"/>
    </row>
    <row r="18" spans="1:11" x14ac:dyDescent="0.2">
      <c r="A18" s="6">
        <v>6</v>
      </c>
      <c r="B18" s="3" t="s">
        <v>18</v>
      </c>
      <c r="C18" s="26">
        <v>300</v>
      </c>
      <c r="D18" s="63">
        <v>6018.94</v>
      </c>
      <c r="E18" s="10">
        <f t="shared" si="0"/>
        <v>6318.94</v>
      </c>
      <c r="F18" s="33">
        <v>1789.1</v>
      </c>
      <c r="G18" s="11">
        <f t="shared" si="1"/>
        <v>8108.0399999999991</v>
      </c>
      <c r="H18" s="72">
        <v>2669.06</v>
      </c>
      <c r="I18" s="73">
        <f t="shared" si="2"/>
        <v>10777.099999999999</v>
      </c>
      <c r="J18" s="79" t="s">
        <v>54</v>
      </c>
      <c r="K18" s="43"/>
    </row>
    <row r="19" spans="1:11" x14ac:dyDescent="0.2">
      <c r="A19" s="6">
        <v>7</v>
      </c>
      <c r="B19" s="12" t="s">
        <v>19</v>
      </c>
      <c r="C19" s="26">
        <v>0</v>
      </c>
      <c r="D19" s="63">
        <v>29718</v>
      </c>
      <c r="E19" s="10">
        <f t="shared" si="0"/>
        <v>29718</v>
      </c>
      <c r="F19" s="33">
        <v>2549</v>
      </c>
      <c r="G19" s="11">
        <f t="shared" si="1"/>
        <v>32267</v>
      </c>
      <c r="H19" s="72">
        <v>1524.6</v>
      </c>
      <c r="I19" s="73">
        <f t="shared" si="2"/>
        <v>33791.599999999999</v>
      </c>
      <c r="J19" s="79" t="s">
        <v>54</v>
      </c>
      <c r="K19" s="43"/>
    </row>
    <row r="20" spans="1:11" x14ac:dyDescent="0.2">
      <c r="A20" s="6">
        <v>8</v>
      </c>
      <c r="B20" s="3" t="s">
        <v>8</v>
      </c>
      <c r="C20" s="26">
        <f>C21+C22+C23+C26+C27+C28</f>
        <v>54113.93</v>
      </c>
      <c r="D20" s="63">
        <f>D21+D22+D23+D29+D30</f>
        <v>70863.56</v>
      </c>
      <c r="E20" s="10">
        <f t="shared" si="0"/>
        <v>124977.48999999999</v>
      </c>
      <c r="F20" s="34">
        <f>F21+F23+F24+F25</f>
        <v>926810.73</v>
      </c>
      <c r="G20" s="11">
        <f>SUM(E20:F20)</f>
        <v>1051788.22</v>
      </c>
      <c r="H20" s="49">
        <f>H21+H24+H23+H31</f>
        <v>83463.169999999984</v>
      </c>
      <c r="I20" s="14">
        <f t="shared" si="2"/>
        <v>1135251.3899999999</v>
      </c>
      <c r="K20" s="43"/>
    </row>
    <row r="21" spans="1:11" x14ac:dyDescent="0.2">
      <c r="A21" s="6"/>
      <c r="B21" s="3" t="s">
        <v>45</v>
      </c>
      <c r="C21" s="38">
        <v>728.19</v>
      </c>
      <c r="D21" s="81">
        <v>779.26</v>
      </c>
      <c r="E21" s="38">
        <f t="shared" si="0"/>
        <v>1507.45</v>
      </c>
      <c r="F21" s="33">
        <v>20553.72</v>
      </c>
      <c r="G21" s="11">
        <f t="shared" si="1"/>
        <v>22061.170000000002</v>
      </c>
      <c r="H21" s="38">
        <f>237.2+1.75+32.06</f>
        <v>271.01</v>
      </c>
      <c r="I21" s="52">
        <f t="shared" si="2"/>
        <v>22332.18</v>
      </c>
      <c r="J21" s="44">
        <v>60</v>
      </c>
      <c r="K21" s="43"/>
    </row>
    <row r="22" spans="1:11" x14ac:dyDescent="0.2">
      <c r="A22" s="6"/>
      <c r="B22" s="3" t="s">
        <v>58</v>
      </c>
      <c r="C22" s="38">
        <v>31200</v>
      </c>
      <c r="D22" s="81">
        <v>4800</v>
      </c>
      <c r="E22" s="38">
        <f t="shared" si="0"/>
        <v>36000</v>
      </c>
      <c r="F22" s="33"/>
      <c r="G22" s="11">
        <f t="shared" si="1"/>
        <v>36000</v>
      </c>
      <c r="H22" s="49"/>
      <c r="I22" s="14">
        <f t="shared" si="2"/>
        <v>36000</v>
      </c>
      <c r="J22" s="45">
        <v>60</v>
      </c>
      <c r="K22" s="43"/>
    </row>
    <row r="23" spans="1:11" x14ac:dyDescent="0.2">
      <c r="A23" s="6"/>
      <c r="B23" s="3" t="s">
        <v>26</v>
      </c>
      <c r="C23" s="38">
        <v>7284.3</v>
      </c>
      <c r="D23" s="81">
        <v>7284.3</v>
      </c>
      <c r="E23" s="38">
        <f t="shared" si="0"/>
        <v>14568.6</v>
      </c>
      <c r="F23" s="33">
        <v>3891.64</v>
      </c>
      <c r="G23" s="11">
        <f t="shared" si="1"/>
        <v>18460.240000000002</v>
      </c>
      <c r="H23" s="38">
        <f>683.37*3</f>
        <v>2050.11</v>
      </c>
      <c r="I23" s="52">
        <f t="shared" si="2"/>
        <v>20510.350000000002</v>
      </c>
      <c r="J23" s="44">
        <v>60</v>
      </c>
      <c r="K23" s="43"/>
    </row>
    <row r="24" spans="1:11" x14ac:dyDescent="0.2">
      <c r="A24" s="6"/>
      <c r="B24" s="3" t="s">
        <v>92</v>
      </c>
      <c r="C24" s="26"/>
      <c r="D24" s="63"/>
      <c r="E24" s="10"/>
      <c r="F24" s="33">
        <v>834365.37</v>
      </c>
      <c r="G24" s="11">
        <f>SUM(E24:F24)</f>
        <v>834365.37</v>
      </c>
      <c r="H24" s="38">
        <f>30012.78+17193.87+32435.4</f>
        <v>79642.049999999988</v>
      </c>
      <c r="I24" s="14">
        <f>SUM(G24:H24)</f>
        <v>914007.41999999993</v>
      </c>
      <c r="J24" s="44"/>
      <c r="K24" s="43"/>
    </row>
    <row r="25" spans="1:11" x14ac:dyDescent="0.2">
      <c r="A25" s="6"/>
      <c r="B25" s="3" t="s">
        <v>93</v>
      </c>
      <c r="C25" s="26"/>
      <c r="D25" s="63"/>
      <c r="E25" s="10"/>
      <c r="F25" s="33">
        <v>68000</v>
      </c>
      <c r="G25" s="11">
        <f>SUM(E25:F25)</f>
        <v>68000</v>
      </c>
      <c r="H25" s="49"/>
      <c r="I25" s="14">
        <f t="shared" si="2"/>
        <v>68000</v>
      </c>
      <c r="J25" s="44"/>
      <c r="K25" s="43"/>
    </row>
    <row r="26" spans="1:11" x14ac:dyDescent="0.2">
      <c r="A26" s="6"/>
      <c r="B26" s="3" t="s">
        <v>60</v>
      </c>
      <c r="C26" s="38">
        <v>6551.44</v>
      </c>
      <c r="D26" s="63"/>
      <c r="E26" s="38">
        <f t="shared" si="0"/>
        <v>6551.44</v>
      </c>
      <c r="F26" s="33"/>
      <c r="G26" s="11">
        <f t="shared" si="1"/>
        <v>6551.44</v>
      </c>
      <c r="H26" s="49"/>
      <c r="I26" s="14">
        <f t="shared" si="2"/>
        <v>6551.44</v>
      </c>
      <c r="J26" s="44">
        <v>60</v>
      </c>
      <c r="K26" s="43"/>
    </row>
    <row r="27" spans="1:11" x14ac:dyDescent="0.2">
      <c r="A27" s="6"/>
      <c r="B27" s="3" t="s">
        <v>7</v>
      </c>
      <c r="C27" s="38">
        <v>5500</v>
      </c>
      <c r="D27" s="63"/>
      <c r="E27" s="38">
        <f t="shared" si="0"/>
        <v>5500</v>
      </c>
      <c r="F27" s="33"/>
      <c r="G27" s="11">
        <f t="shared" si="1"/>
        <v>5500</v>
      </c>
      <c r="H27" s="49"/>
      <c r="I27" s="52">
        <f t="shared" si="2"/>
        <v>5500</v>
      </c>
      <c r="J27" s="44">
        <v>60</v>
      </c>
      <c r="K27" s="43"/>
    </row>
    <row r="28" spans="1:11" x14ac:dyDescent="0.2">
      <c r="A28" s="6"/>
      <c r="B28" s="3" t="s">
        <v>49</v>
      </c>
      <c r="C28" s="38">
        <v>2850</v>
      </c>
      <c r="D28" s="63"/>
      <c r="E28" s="38">
        <f t="shared" si="0"/>
        <v>2850</v>
      </c>
      <c r="F28" s="33"/>
      <c r="G28" s="11">
        <f t="shared" si="1"/>
        <v>2850</v>
      </c>
      <c r="H28" s="49"/>
      <c r="I28" s="14">
        <f t="shared" si="2"/>
        <v>2850</v>
      </c>
      <c r="J28" s="44">
        <v>60</v>
      </c>
    </row>
    <row r="29" spans="1:11" x14ac:dyDescent="0.2">
      <c r="A29" s="6"/>
      <c r="B29" s="3" t="s">
        <v>84</v>
      </c>
      <c r="C29" s="26"/>
      <c r="D29" s="81">
        <v>53000</v>
      </c>
      <c r="E29" s="38">
        <f>SUM(C29:D29)</f>
        <v>53000</v>
      </c>
      <c r="F29" s="33"/>
      <c r="G29" s="11">
        <f t="shared" si="1"/>
        <v>53000</v>
      </c>
      <c r="H29" s="49"/>
      <c r="I29" s="14">
        <f t="shared" si="2"/>
        <v>53000</v>
      </c>
      <c r="J29" s="54"/>
    </row>
    <row r="30" spans="1:11" x14ac:dyDescent="0.2">
      <c r="A30" s="6"/>
      <c r="B30" s="3" t="s">
        <v>85</v>
      </c>
      <c r="C30" s="26"/>
      <c r="D30" s="81">
        <v>5000</v>
      </c>
      <c r="E30" s="38">
        <f>SUM(C30:D30)</f>
        <v>5000</v>
      </c>
      <c r="F30" s="33"/>
      <c r="G30" s="11">
        <f t="shared" si="1"/>
        <v>5000</v>
      </c>
      <c r="H30" s="49"/>
      <c r="I30" s="14">
        <f t="shared" si="2"/>
        <v>5000</v>
      </c>
      <c r="J30" s="80">
        <f>I21+I22+I23+I24+I25+I26+I27+I28+I29+I30+I31</f>
        <v>1135251.3899999999</v>
      </c>
    </row>
    <row r="31" spans="1:11" x14ac:dyDescent="0.2">
      <c r="A31" s="6"/>
      <c r="B31" s="3" t="s">
        <v>97</v>
      </c>
      <c r="C31" s="26"/>
      <c r="D31" s="63"/>
      <c r="E31" s="10"/>
      <c r="F31" s="33"/>
      <c r="G31" s="11"/>
      <c r="H31" s="38">
        <v>1500</v>
      </c>
      <c r="I31" s="14">
        <f>SUM(G31:H31)</f>
        <v>1500</v>
      </c>
      <c r="J31" s="54"/>
    </row>
    <row r="32" spans="1:11" x14ac:dyDescent="0.2">
      <c r="A32" s="6"/>
      <c r="B32" s="12" t="s">
        <v>4</v>
      </c>
      <c r="C32" s="28">
        <f>C7+C8+C13+C14+C17+C18+C19+C20</f>
        <v>579077.48</v>
      </c>
      <c r="D32" s="65">
        <f>D7+D8+D13+D14+D17+D18+D19+D20</f>
        <v>709165.64000000013</v>
      </c>
      <c r="E32" s="10">
        <f t="shared" si="0"/>
        <v>1288243.1200000001</v>
      </c>
      <c r="F32" s="36">
        <f>F7+F8+F13+F14+F17+F18+F19+F20</f>
        <v>1394967.15</v>
      </c>
      <c r="G32" s="11">
        <f t="shared" si="1"/>
        <v>2683210.27</v>
      </c>
      <c r="H32" s="50">
        <f>H7+H8+H13+H14+H17+H18+H19+H20</f>
        <v>425320.32999999996</v>
      </c>
      <c r="I32" s="14">
        <f>SUM(G32:H32)</f>
        <v>3108530.6</v>
      </c>
      <c r="J32" s="30"/>
    </row>
    <row r="33" spans="1:11" x14ac:dyDescent="0.2">
      <c r="A33" s="6"/>
      <c r="B33" s="7" t="s">
        <v>22</v>
      </c>
      <c r="C33" s="29"/>
      <c r="D33" s="66"/>
      <c r="E33" s="10">
        <f t="shared" si="0"/>
        <v>0</v>
      </c>
      <c r="F33" s="33"/>
      <c r="G33" s="11">
        <f t="shared" si="1"/>
        <v>0</v>
      </c>
      <c r="H33" s="49"/>
      <c r="I33" s="14">
        <f t="shared" si="2"/>
        <v>0</v>
      </c>
    </row>
    <row r="34" spans="1:11" x14ac:dyDescent="0.2">
      <c r="A34" s="6">
        <v>1</v>
      </c>
      <c r="B34" s="9" t="s">
        <v>17</v>
      </c>
      <c r="C34" s="26">
        <v>223765.01</v>
      </c>
      <c r="D34" s="63">
        <v>210938.23999999999</v>
      </c>
      <c r="E34" s="10">
        <f t="shared" si="0"/>
        <v>434703.25</v>
      </c>
      <c r="F34" s="33">
        <v>189004.54</v>
      </c>
      <c r="G34" s="11">
        <f t="shared" si="1"/>
        <v>623707.79</v>
      </c>
      <c r="H34" s="72">
        <v>154332.49</v>
      </c>
      <c r="I34" s="73">
        <f>SUM(G34:H34)</f>
        <v>778040.28</v>
      </c>
      <c r="J34" s="76">
        <v>70</v>
      </c>
    </row>
    <row r="35" spans="1:11" x14ac:dyDescent="0.2">
      <c r="A35" s="6">
        <v>2</v>
      </c>
      <c r="B35" s="3" t="s">
        <v>12</v>
      </c>
      <c r="C35" s="27">
        <f>C36+C37+C38+C39</f>
        <v>50760.159999999996</v>
      </c>
      <c r="D35" s="64">
        <f>D36+D37+D38+D39</f>
        <v>49097.56</v>
      </c>
      <c r="E35" s="10">
        <f t="shared" si="0"/>
        <v>99857.72</v>
      </c>
      <c r="F35" s="34">
        <f>F36+F37+F38+F39</f>
        <v>48174.919999999991</v>
      </c>
      <c r="G35" s="11">
        <f t="shared" si="1"/>
        <v>148032.63999999998</v>
      </c>
      <c r="H35" s="77">
        <f>H36+H37+H38+H39</f>
        <v>39627.910000000011</v>
      </c>
      <c r="I35" s="73">
        <f t="shared" si="2"/>
        <v>187660.55</v>
      </c>
    </row>
    <row r="36" spans="1:11" x14ac:dyDescent="0.2">
      <c r="A36" s="6"/>
      <c r="B36" s="3" t="s">
        <v>13</v>
      </c>
      <c r="C36" s="27">
        <v>35993.33</v>
      </c>
      <c r="D36" s="22">
        <v>34802.61</v>
      </c>
      <c r="E36" s="10">
        <f t="shared" si="0"/>
        <v>70795.94</v>
      </c>
      <c r="F36" s="35">
        <v>34524.379999999997</v>
      </c>
      <c r="G36" s="11">
        <f t="shared" si="1"/>
        <v>105320.32000000001</v>
      </c>
      <c r="H36" s="51">
        <v>28674.47</v>
      </c>
      <c r="I36" s="14">
        <f t="shared" si="2"/>
        <v>133994.79</v>
      </c>
      <c r="J36" t="s">
        <v>78</v>
      </c>
    </row>
    <row r="37" spans="1:11" x14ac:dyDescent="0.2">
      <c r="A37" s="6"/>
      <c r="B37" s="3" t="s">
        <v>14</v>
      </c>
      <c r="C37" s="27">
        <v>10804.34</v>
      </c>
      <c r="D37" s="22">
        <v>10538.05</v>
      </c>
      <c r="E37" s="10">
        <f t="shared" si="0"/>
        <v>21342.39</v>
      </c>
      <c r="F37" s="35">
        <v>9428.06</v>
      </c>
      <c r="G37" s="11">
        <f t="shared" si="1"/>
        <v>30770.449999999997</v>
      </c>
      <c r="H37" s="51">
        <v>6881.05</v>
      </c>
      <c r="I37" s="14">
        <f t="shared" si="2"/>
        <v>37651.5</v>
      </c>
      <c r="J37" t="s">
        <v>79</v>
      </c>
    </row>
    <row r="38" spans="1:11" x14ac:dyDescent="0.2">
      <c r="A38" s="6"/>
      <c r="B38" s="3" t="s">
        <v>15</v>
      </c>
      <c r="C38" s="27">
        <v>3535.21</v>
      </c>
      <c r="D38" s="22">
        <v>3338.7</v>
      </c>
      <c r="E38" s="10">
        <f t="shared" si="0"/>
        <v>6873.91</v>
      </c>
      <c r="F38" s="35">
        <v>3850.66</v>
      </c>
      <c r="G38" s="11">
        <f t="shared" si="1"/>
        <v>10724.57</v>
      </c>
      <c r="H38" s="51">
        <v>3768.73</v>
      </c>
      <c r="I38" s="14">
        <f t="shared" si="2"/>
        <v>14493.3</v>
      </c>
      <c r="J38" t="s">
        <v>80</v>
      </c>
    </row>
    <row r="39" spans="1:11" x14ac:dyDescent="0.2">
      <c r="A39" s="6"/>
      <c r="B39" s="3" t="s">
        <v>29</v>
      </c>
      <c r="C39" s="27">
        <v>427.28</v>
      </c>
      <c r="D39" s="22">
        <v>418.2</v>
      </c>
      <c r="E39" s="10">
        <f t="shared" si="0"/>
        <v>845.48</v>
      </c>
      <c r="F39" s="35">
        <v>371.82</v>
      </c>
      <c r="G39" s="11">
        <f t="shared" si="1"/>
        <v>1217.3</v>
      </c>
      <c r="H39" s="51">
        <v>303.66000000000003</v>
      </c>
      <c r="I39" s="14">
        <f t="shared" si="2"/>
        <v>1520.96</v>
      </c>
      <c r="J39" t="s">
        <v>81</v>
      </c>
    </row>
    <row r="40" spans="1:11" x14ac:dyDescent="0.2">
      <c r="A40" s="6">
        <v>3</v>
      </c>
      <c r="B40" s="3" t="s">
        <v>25</v>
      </c>
      <c r="C40" s="26">
        <v>17241.39</v>
      </c>
      <c r="D40" s="64">
        <v>5747.13</v>
      </c>
      <c r="E40" s="10">
        <f t="shared" si="0"/>
        <v>22988.52</v>
      </c>
      <c r="F40" s="33">
        <v>11494.26</v>
      </c>
      <c r="G40" s="11">
        <f t="shared" si="1"/>
        <v>34482.78</v>
      </c>
      <c r="H40" s="72">
        <v>11494.26</v>
      </c>
      <c r="I40" s="73">
        <f>SUM(G40:H40)</f>
        <v>45977.04</v>
      </c>
      <c r="J40" s="75" t="s">
        <v>39</v>
      </c>
      <c r="K40" s="43"/>
    </row>
    <row r="41" spans="1:11" x14ac:dyDescent="0.2">
      <c r="A41" s="6">
        <v>4</v>
      </c>
      <c r="B41" s="3" t="s">
        <v>12</v>
      </c>
      <c r="C41" s="27">
        <f>C42+C43</f>
        <v>4672.41</v>
      </c>
      <c r="D41" s="64">
        <f>D42+D43</f>
        <v>1557.4699999999998</v>
      </c>
      <c r="E41" s="10">
        <f t="shared" si="0"/>
        <v>6229.8799999999992</v>
      </c>
      <c r="F41" s="35">
        <f>F42+F43</f>
        <v>3114.95</v>
      </c>
      <c r="G41" s="11">
        <f t="shared" si="1"/>
        <v>9344.8299999999981</v>
      </c>
      <c r="H41" s="77">
        <f>H42+H43</f>
        <v>3114.9399999999996</v>
      </c>
      <c r="I41" s="73">
        <f t="shared" si="2"/>
        <v>12459.769999999997</v>
      </c>
    </row>
    <row r="42" spans="1:11" x14ac:dyDescent="0.2">
      <c r="A42" s="6"/>
      <c r="B42" s="3" t="s">
        <v>13</v>
      </c>
      <c r="C42" s="27">
        <v>3793.11</v>
      </c>
      <c r="D42" s="22">
        <v>1264.3699999999999</v>
      </c>
      <c r="E42" s="10">
        <f t="shared" si="0"/>
        <v>5057.4799999999996</v>
      </c>
      <c r="F42" s="35">
        <v>2528.7399999999998</v>
      </c>
      <c r="G42" s="11">
        <f t="shared" si="1"/>
        <v>7586.2199999999993</v>
      </c>
      <c r="H42" s="51">
        <v>2528.7399999999998</v>
      </c>
      <c r="I42" s="14">
        <f t="shared" si="2"/>
        <v>10114.959999999999</v>
      </c>
      <c r="J42" t="s">
        <v>78</v>
      </c>
    </row>
    <row r="43" spans="1:11" x14ac:dyDescent="0.2">
      <c r="A43" s="6"/>
      <c r="B43" s="3" t="s">
        <v>14</v>
      </c>
      <c r="C43" s="27">
        <v>879.3</v>
      </c>
      <c r="D43" s="22">
        <v>293.10000000000002</v>
      </c>
      <c r="E43" s="10">
        <f t="shared" si="0"/>
        <v>1172.4000000000001</v>
      </c>
      <c r="F43" s="35">
        <v>586.21</v>
      </c>
      <c r="G43" s="11">
        <f t="shared" si="1"/>
        <v>1758.6100000000001</v>
      </c>
      <c r="H43" s="51">
        <v>586.20000000000005</v>
      </c>
      <c r="I43" s="14">
        <f t="shared" si="2"/>
        <v>2344.8100000000004</v>
      </c>
      <c r="J43" t="s">
        <v>79</v>
      </c>
    </row>
    <row r="44" spans="1:11" x14ac:dyDescent="0.2">
      <c r="A44" s="6">
        <v>5</v>
      </c>
      <c r="B44" s="37" t="s">
        <v>33</v>
      </c>
      <c r="C44" s="38">
        <f>C45+C46+C47+C48+C49+C50+C51</f>
        <v>37453.399999999994</v>
      </c>
      <c r="D44" s="38">
        <f>D45+D46+D49+D50+D51+D52+D48</f>
        <v>60933.96</v>
      </c>
      <c r="E44" s="38">
        <f t="shared" si="0"/>
        <v>98387.359999999986</v>
      </c>
      <c r="F44" s="38">
        <f>F45+F46+F47+F48+F49+F50+F51+F53</f>
        <v>31753.78</v>
      </c>
      <c r="G44" s="39">
        <f t="shared" si="1"/>
        <v>130141.13999999998</v>
      </c>
      <c r="H44" s="39">
        <f>H45+H46+H47+H48+H49+H50++H53</f>
        <v>22769.29</v>
      </c>
      <c r="I44" s="62">
        <f t="shared" si="2"/>
        <v>152910.43</v>
      </c>
    </row>
    <row r="45" spans="1:11" x14ac:dyDescent="0.2">
      <c r="A45" s="6"/>
      <c r="B45" s="1" t="s">
        <v>1</v>
      </c>
      <c r="C45" s="26">
        <v>3586.83</v>
      </c>
      <c r="D45" s="21">
        <v>8628.16</v>
      </c>
      <c r="E45" s="10">
        <f t="shared" si="0"/>
        <v>12214.99</v>
      </c>
      <c r="F45" s="33">
        <v>5760</v>
      </c>
      <c r="G45" s="11">
        <f t="shared" si="1"/>
        <v>17974.989999999998</v>
      </c>
      <c r="H45" s="72">
        <v>4275</v>
      </c>
      <c r="I45" s="73">
        <f t="shared" si="2"/>
        <v>22249.989999999998</v>
      </c>
      <c r="J45" s="75" t="s">
        <v>52</v>
      </c>
      <c r="K45" s="43"/>
    </row>
    <row r="46" spans="1:11" x14ac:dyDescent="0.2">
      <c r="A46" s="6"/>
      <c r="B46" s="1" t="s">
        <v>6</v>
      </c>
      <c r="C46" s="26">
        <v>2472.5</v>
      </c>
      <c r="D46" s="21">
        <v>3661.18</v>
      </c>
      <c r="E46" s="10">
        <f t="shared" si="0"/>
        <v>6133.68</v>
      </c>
      <c r="F46" s="33">
        <v>2711.7</v>
      </c>
      <c r="G46" s="11">
        <f t="shared" si="1"/>
        <v>8845.380000000001</v>
      </c>
      <c r="H46" s="72">
        <v>2569.1999999999998</v>
      </c>
      <c r="I46" s="73">
        <f t="shared" si="2"/>
        <v>11414.580000000002</v>
      </c>
      <c r="J46" s="75" t="s">
        <v>52</v>
      </c>
      <c r="K46" s="43"/>
    </row>
    <row r="47" spans="1:11" x14ac:dyDescent="0.2">
      <c r="A47" s="6"/>
      <c r="B47" s="1" t="s">
        <v>2</v>
      </c>
      <c r="C47" s="26">
        <v>3179.41</v>
      </c>
      <c r="D47" s="21">
        <v>0</v>
      </c>
      <c r="E47" s="10">
        <f t="shared" si="0"/>
        <v>3179.41</v>
      </c>
      <c r="F47" s="33"/>
      <c r="G47" s="11">
        <f t="shared" si="1"/>
        <v>3179.41</v>
      </c>
      <c r="H47" s="72">
        <v>949</v>
      </c>
      <c r="I47" s="73">
        <f t="shared" si="2"/>
        <v>4128.41</v>
      </c>
      <c r="J47" s="75" t="s">
        <v>50</v>
      </c>
      <c r="K47" s="43"/>
    </row>
    <row r="48" spans="1:11" x14ac:dyDescent="0.2">
      <c r="A48" s="6"/>
      <c r="B48" s="1" t="s">
        <v>10</v>
      </c>
      <c r="C48" s="26">
        <v>8620.68</v>
      </c>
      <c r="D48" s="21">
        <v>9770.11</v>
      </c>
      <c r="E48" s="10">
        <f t="shared" si="0"/>
        <v>18390.79</v>
      </c>
      <c r="F48" s="33">
        <v>12068.97</v>
      </c>
      <c r="G48" s="11">
        <f t="shared" si="1"/>
        <v>30459.760000000002</v>
      </c>
      <c r="H48" s="72">
        <v>9195.39</v>
      </c>
      <c r="I48" s="73">
        <f t="shared" si="2"/>
        <v>39655.15</v>
      </c>
      <c r="J48" s="75" t="s">
        <v>55</v>
      </c>
      <c r="K48" s="43"/>
    </row>
    <row r="49" spans="1:11" x14ac:dyDescent="0.2">
      <c r="A49" s="6"/>
      <c r="B49" s="12" t="s">
        <v>30</v>
      </c>
      <c r="C49" s="38">
        <v>1442.19</v>
      </c>
      <c r="D49" s="38">
        <v>1442.19</v>
      </c>
      <c r="E49" s="38">
        <f t="shared" si="0"/>
        <v>2884.38</v>
      </c>
      <c r="F49" s="33">
        <v>1491.24</v>
      </c>
      <c r="G49" s="11">
        <f t="shared" si="1"/>
        <v>4375.62</v>
      </c>
      <c r="H49" s="38">
        <f>497.08+497.08+495.54</f>
        <v>1489.7</v>
      </c>
      <c r="I49" s="14">
        <f t="shared" si="2"/>
        <v>5865.32</v>
      </c>
      <c r="J49" s="46" t="s">
        <v>46</v>
      </c>
      <c r="K49" s="43"/>
    </row>
    <row r="50" spans="1:11" x14ac:dyDescent="0.2">
      <c r="A50" s="6"/>
      <c r="B50" s="1" t="s">
        <v>57</v>
      </c>
      <c r="C50" s="26">
        <v>2278.8000000000002</v>
      </c>
      <c r="D50" s="21">
        <v>1630.5</v>
      </c>
      <c r="E50" s="10">
        <f t="shared" si="0"/>
        <v>3909.3</v>
      </c>
      <c r="F50" s="33">
        <v>1569.64</v>
      </c>
      <c r="G50" s="11">
        <f t="shared" si="1"/>
        <v>5478.9400000000005</v>
      </c>
      <c r="H50" s="72">
        <v>291</v>
      </c>
      <c r="I50" s="73">
        <f t="shared" si="2"/>
        <v>5769.9400000000005</v>
      </c>
      <c r="J50" s="75" t="s">
        <v>51</v>
      </c>
      <c r="K50" s="43"/>
    </row>
    <row r="51" spans="1:11" x14ac:dyDescent="0.2">
      <c r="A51" s="6"/>
      <c r="B51" s="1" t="s">
        <v>56</v>
      </c>
      <c r="C51" s="26">
        <v>15872.99</v>
      </c>
      <c r="D51" s="21">
        <f>27.26+30861.71+3312.85</f>
        <v>34201.82</v>
      </c>
      <c r="E51" s="10">
        <f t="shared" si="0"/>
        <v>50074.81</v>
      </c>
      <c r="F51" s="33">
        <v>3152.23</v>
      </c>
      <c r="G51" s="11">
        <f t="shared" si="1"/>
        <v>53227.040000000001</v>
      </c>
      <c r="H51" s="50"/>
      <c r="I51" s="14">
        <f t="shared" si="2"/>
        <v>53227.040000000001</v>
      </c>
      <c r="J51" s="46" t="s">
        <v>83</v>
      </c>
    </row>
    <row r="52" spans="1:11" x14ac:dyDescent="0.2">
      <c r="A52" s="6"/>
      <c r="B52" s="1" t="s">
        <v>86</v>
      </c>
      <c r="C52" s="26"/>
      <c r="D52" s="38">
        <v>1600</v>
      </c>
      <c r="E52" s="38">
        <f>SUM(C52:D52)</f>
        <v>1600</v>
      </c>
      <c r="F52" s="33"/>
      <c r="G52" s="11">
        <f t="shared" si="1"/>
        <v>1600</v>
      </c>
      <c r="H52" s="49"/>
      <c r="I52" s="14">
        <f t="shared" si="2"/>
        <v>1600</v>
      </c>
      <c r="J52" s="46" t="s">
        <v>46</v>
      </c>
    </row>
    <row r="53" spans="1:11" x14ac:dyDescent="0.2">
      <c r="A53" s="6"/>
      <c r="B53" s="1" t="s">
        <v>96</v>
      </c>
      <c r="C53" s="26"/>
      <c r="D53" s="21"/>
      <c r="E53" s="10"/>
      <c r="F53" s="33">
        <v>5000</v>
      </c>
      <c r="G53" s="11">
        <f>SUM(E53:F53)</f>
        <v>5000</v>
      </c>
      <c r="H53" s="49">
        <f>750+3250</f>
        <v>4000</v>
      </c>
      <c r="I53" s="14">
        <f t="shared" si="2"/>
        <v>9000</v>
      </c>
      <c r="J53" s="46"/>
    </row>
    <row r="54" spans="1:11" x14ac:dyDescent="0.2">
      <c r="A54" s="6"/>
      <c r="B54" s="1" t="s">
        <v>21</v>
      </c>
      <c r="C54" s="28">
        <f>C34+C35+C40+C41+C44</f>
        <v>333892.37</v>
      </c>
      <c r="D54" s="23">
        <f>D34+D35+D40+D41+D44</f>
        <v>328274.36</v>
      </c>
      <c r="E54" s="10">
        <f t="shared" si="0"/>
        <v>662166.73</v>
      </c>
      <c r="F54" s="36">
        <f>F34+F35+F40+F41+F44</f>
        <v>283542.45</v>
      </c>
      <c r="G54" s="11">
        <f t="shared" si="1"/>
        <v>945709.17999999993</v>
      </c>
      <c r="H54" s="52">
        <f>H34+H35+H40+H41+H44</f>
        <v>231338.89</v>
      </c>
      <c r="I54" s="14">
        <f t="shared" si="2"/>
        <v>1177048.0699999998</v>
      </c>
    </row>
    <row r="55" spans="1:11" x14ac:dyDescent="0.2">
      <c r="A55" s="6"/>
      <c r="B55" s="1" t="s">
        <v>23</v>
      </c>
      <c r="C55" s="28">
        <f>C32+C54</f>
        <v>912969.85</v>
      </c>
      <c r="D55" s="23">
        <f>D32+D54</f>
        <v>1037440.0000000001</v>
      </c>
      <c r="E55" s="10">
        <f t="shared" si="0"/>
        <v>1950409.85</v>
      </c>
      <c r="F55" s="36">
        <f>F32+F54</f>
        <v>1678509.5999999999</v>
      </c>
      <c r="G55" s="11">
        <f t="shared" si="1"/>
        <v>3628919.45</v>
      </c>
      <c r="H55" s="52">
        <f>H32+H54</f>
        <v>656659.22</v>
      </c>
      <c r="I55" s="14">
        <f t="shared" si="2"/>
        <v>4285578.67</v>
      </c>
      <c r="J55" s="30"/>
      <c r="K55" s="30"/>
    </row>
    <row r="56" spans="1:11" x14ac:dyDescent="0.2">
      <c r="A56" s="6"/>
      <c r="B56" s="1"/>
      <c r="C56" s="28"/>
      <c r="D56" s="23"/>
      <c r="E56" s="14"/>
      <c r="F56" s="36"/>
      <c r="G56" s="11"/>
      <c r="H56" s="52"/>
      <c r="I56" s="14"/>
    </row>
    <row r="57" spans="1:11" ht="33" customHeight="1" x14ac:dyDescent="0.2">
      <c r="A57" s="6"/>
      <c r="B57" s="7" t="s">
        <v>3</v>
      </c>
      <c r="C57" s="24" t="s">
        <v>28</v>
      </c>
      <c r="D57" s="19" t="s">
        <v>31</v>
      </c>
      <c r="E57" s="13" t="s">
        <v>32</v>
      </c>
      <c r="F57" s="31" t="s">
        <v>34</v>
      </c>
      <c r="G57" s="18" t="s">
        <v>35</v>
      </c>
      <c r="H57" s="47" t="s">
        <v>37</v>
      </c>
      <c r="I57" s="18" t="s">
        <v>38</v>
      </c>
    </row>
    <row r="58" spans="1:11" x14ac:dyDescent="0.2">
      <c r="A58" s="40"/>
      <c r="B58" s="4" t="s">
        <v>48</v>
      </c>
      <c r="C58" s="28">
        <f>C59+C60+C61</f>
        <v>1135275.01</v>
      </c>
      <c r="D58" s="23">
        <f>D59+D60+D61</f>
        <v>1134255.01</v>
      </c>
      <c r="E58" s="14">
        <f>SUM(C58:D58)</f>
        <v>2269530.02</v>
      </c>
      <c r="F58" s="33">
        <f>F59+F60+F61</f>
        <v>866346.59</v>
      </c>
      <c r="G58" s="11">
        <f>SUM(E58:F58)</f>
        <v>3135876.61</v>
      </c>
      <c r="H58" s="49">
        <f>H59+H60+H61</f>
        <v>720798.05</v>
      </c>
      <c r="I58" s="14">
        <f>SUM(G58:H58)</f>
        <v>3856674.66</v>
      </c>
    </row>
    <row r="59" spans="1:11" x14ac:dyDescent="0.2">
      <c r="A59" s="6" t="s">
        <v>36</v>
      </c>
      <c r="B59" s="4" t="s">
        <v>27</v>
      </c>
      <c r="C59" s="26">
        <f>304410.44*3</f>
        <v>913231.32000000007</v>
      </c>
      <c r="D59" s="21">
        <f>304410.44*3</f>
        <v>913231.32000000007</v>
      </c>
      <c r="E59" s="11">
        <f t="shared" ref="E59:E67" si="3">SUM(C59:D59)</f>
        <v>1826462.6400000001</v>
      </c>
      <c r="F59" s="49">
        <v>697092.88</v>
      </c>
      <c r="G59" s="11">
        <f t="shared" ref="G59:G67" si="4">SUM(E59:F59)</f>
        <v>2523555.52</v>
      </c>
      <c r="H59" s="49">
        <f>196341.44*3</f>
        <v>589024.32000000007</v>
      </c>
      <c r="I59" s="11">
        <f t="shared" ref="I59:I67" si="5">SUM(G59:H59)</f>
        <v>3112579.84</v>
      </c>
    </row>
    <row r="60" spans="1:11" x14ac:dyDescent="0.2">
      <c r="A60" s="8"/>
      <c r="B60" s="4" t="s">
        <v>82</v>
      </c>
      <c r="C60" s="26">
        <f>66413.67*3</f>
        <v>199241.01</v>
      </c>
      <c r="D60" s="21">
        <v>199241.01</v>
      </c>
      <c r="E60" s="11">
        <f t="shared" si="3"/>
        <v>398482.02</v>
      </c>
      <c r="F60" s="49">
        <v>156654.13</v>
      </c>
      <c r="G60" s="11">
        <f t="shared" si="4"/>
        <v>555136.15</v>
      </c>
      <c r="H60" s="49">
        <v>122660.94</v>
      </c>
      <c r="I60" s="11">
        <f t="shared" si="5"/>
        <v>677797.09000000008</v>
      </c>
    </row>
    <row r="61" spans="1:11" x14ac:dyDescent="0.2">
      <c r="A61" s="8"/>
      <c r="B61" s="4" t="s">
        <v>24</v>
      </c>
      <c r="C61" s="26">
        <f>3502.8+3502.8+15797.08</f>
        <v>22802.68</v>
      </c>
      <c r="D61" s="21">
        <v>21782.68</v>
      </c>
      <c r="E61" s="11">
        <f t="shared" si="3"/>
        <v>44585.36</v>
      </c>
      <c r="F61" s="33">
        <v>12599.58</v>
      </c>
      <c r="G61" s="11">
        <f t="shared" si="4"/>
        <v>57184.94</v>
      </c>
      <c r="H61" s="49">
        <v>9112.7900000000009</v>
      </c>
      <c r="I61" s="11">
        <f t="shared" si="5"/>
        <v>66297.73000000001</v>
      </c>
    </row>
    <row r="62" spans="1:11" x14ac:dyDescent="0.2">
      <c r="A62" s="8"/>
      <c r="B62" s="5" t="s">
        <v>40</v>
      </c>
      <c r="C62" s="27">
        <f>C58-C55</f>
        <v>222305.16000000003</v>
      </c>
      <c r="D62" s="22">
        <f>D58-D55</f>
        <v>96815.009999999893</v>
      </c>
      <c r="E62" s="11">
        <f t="shared" si="3"/>
        <v>319120.16999999993</v>
      </c>
      <c r="F62" s="34">
        <f>F58-F55</f>
        <v>-812163.00999999989</v>
      </c>
      <c r="G62" s="11">
        <f t="shared" si="4"/>
        <v>-493042.83999999997</v>
      </c>
      <c r="H62" s="50">
        <f>H58-H55</f>
        <v>64138.830000000075</v>
      </c>
      <c r="I62" s="11">
        <f t="shared" si="5"/>
        <v>-428904.00999999989</v>
      </c>
      <c r="J62" s="30"/>
    </row>
    <row r="63" spans="1:11" x14ac:dyDescent="0.2">
      <c r="A63" s="8" t="s">
        <v>47</v>
      </c>
      <c r="B63" s="4" t="s">
        <v>59</v>
      </c>
      <c r="C63" s="26">
        <v>5550.91</v>
      </c>
      <c r="D63" s="21">
        <v>0</v>
      </c>
      <c r="E63" s="11">
        <f t="shared" si="3"/>
        <v>5550.91</v>
      </c>
      <c r="F63" s="34"/>
      <c r="G63" s="11">
        <f t="shared" si="4"/>
        <v>5550.91</v>
      </c>
      <c r="H63" s="49">
        <v>3667.16</v>
      </c>
      <c r="I63" s="11">
        <f t="shared" si="5"/>
        <v>9218.07</v>
      </c>
    </row>
    <row r="64" spans="1:11" x14ac:dyDescent="0.2">
      <c r="A64" s="8" t="s">
        <v>47</v>
      </c>
      <c r="B64" s="4" t="s">
        <v>98</v>
      </c>
      <c r="C64" s="26"/>
      <c r="D64" s="21"/>
      <c r="E64" s="11"/>
      <c r="F64" s="34"/>
      <c r="G64" s="11"/>
      <c r="H64" s="49">
        <v>-216</v>
      </c>
      <c r="I64" s="11">
        <f>SUM(H64)</f>
        <v>-216</v>
      </c>
    </row>
    <row r="65" spans="1:11" x14ac:dyDescent="0.2">
      <c r="A65" s="8" t="s">
        <v>41</v>
      </c>
      <c r="B65" s="5" t="s">
        <v>40</v>
      </c>
      <c r="C65" s="27">
        <f>SUM(C62:C63)</f>
        <v>227856.07000000004</v>
      </c>
      <c r="D65" s="22">
        <f>SUM(D62:D63)</f>
        <v>96815.009999999893</v>
      </c>
      <c r="E65" s="11">
        <f t="shared" si="3"/>
        <v>324671.07999999996</v>
      </c>
      <c r="F65" s="34"/>
      <c r="G65" s="11">
        <f t="shared" si="4"/>
        <v>324671.07999999996</v>
      </c>
      <c r="H65" s="50">
        <f>SUM(H62:H64)</f>
        <v>67589.990000000078</v>
      </c>
      <c r="I65" s="11">
        <f t="shared" si="5"/>
        <v>392261.07000000007</v>
      </c>
      <c r="J65" s="30"/>
    </row>
    <row r="66" spans="1:11" x14ac:dyDescent="0.2">
      <c r="A66" s="8" t="s">
        <v>42</v>
      </c>
      <c r="B66" s="5" t="s">
        <v>43</v>
      </c>
      <c r="C66" s="27">
        <v>0</v>
      </c>
      <c r="D66" s="22">
        <v>0</v>
      </c>
      <c r="E66" s="11">
        <f t="shared" si="3"/>
        <v>0</v>
      </c>
      <c r="F66" s="34"/>
      <c r="G66" s="11">
        <f t="shared" si="4"/>
        <v>0</v>
      </c>
      <c r="H66" s="50">
        <v>31943.16</v>
      </c>
      <c r="I66" s="11">
        <f t="shared" si="5"/>
        <v>31943.16</v>
      </c>
    </row>
    <row r="67" spans="1:11" x14ac:dyDescent="0.2">
      <c r="A67" s="8" t="s">
        <v>41</v>
      </c>
      <c r="B67" s="5" t="s">
        <v>61</v>
      </c>
      <c r="C67" s="28">
        <f>SUM(C65:C66)</f>
        <v>227856.07000000004</v>
      </c>
      <c r="D67" s="23">
        <f>SUM(D65:D66)</f>
        <v>96815.009999999893</v>
      </c>
      <c r="E67" s="14">
        <f t="shared" si="3"/>
        <v>324671.07999999996</v>
      </c>
      <c r="F67" s="36">
        <f>F62</f>
        <v>-812163.00999999989</v>
      </c>
      <c r="G67" s="14">
        <f t="shared" si="4"/>
        <v>-487491.92999999993</v>
      </c>
      <c r="H67" s="52">
        <f>SUM(H65:H66)</f>
        <v>99533.150000000081</v>
      </c>
      <c r="I67" s="14">
        <f t="shared" si="5"/>
        <v>-387958.77999999985</v>
      </c>
      <c r="J67" s="30"/>
    </row>
    <row r="68" spans="1:11" x14ac:dyDescent="0.2">
      <c r="A68" s="8"/>
      <c r="B68" s="5"/>
      <c r="C68" s="27"/>
      <c r="D68" s="22"/>
      <c r="E68" s="11"/>
      <c r="F68" s="34"/>
      <c r="G68" s="11"/>
      <c r="H68" s="50"/>
      <c r="I68" s="14"/>
    </row>
    <row r="69" spans="1:11" x14ac:dyDescent="0.2">
      <c r="A69" s="55"/>
      <c r="B69" s="56"/>
      <c r="C69" s="57"/>
      <c r="D69" s="57"/>
      <c r="E69" s="57"/>
      <c r="F69" s="57"/>
      <c r="G69" s="57"/>
      <c r="H69" s="57"/>
      <c r="I69" s="58"/>
    </row>
    <row r="70" spans="1:11" x14ac:dyDescent="0.2">
      <c r="D70" s="53"/>
      <c r="E70" s="61" t="s">
        <v>87</v>
      </c>
      <c r="F70" s="61" t="s">
        <v>88</v>
      </c>
      <c r="G70" s="68" t="s">
        <v>89</v>
      </c>
      <c r="H70" s="61" t="s">
        <v>90</v>
      </c>
      <c r="I70" s="67" t="s">
        <v>91</v>
      </c>
      <c r="J70" s="61" t="s">
        <v>94</v>
      </c>
      <c r="K70" s="68" t="s">
        <v>95</v>
      </c>
    </row>
    <row r="71" spans="1:11" x14ac:dyDescent="0.2">
      <c r="C71" s="30"/>
      <c r="D71" t="s">
        <v>63</v>
      </c>
      <c r="E71" s="59">
        <f>C7+C34</f>
        <v>412889.25</v>
      </c>
      <c r="F71" s="60">
        <f>D7+D34</f>
        <v>367570</v>
      </c>
      <c r="G71" s="69">
        <f t="shared" ref="G71:G85" ca="1" si="6">SUM(E71:H71)</f>
        <v>780459.25</v>
      </c>
      <c r="H71" s="61">
        <f>F7+F34</f>
        <v>313620.47999999998</v>
      </c>
      <c r="I71" s="69">
        <f>E71+F71+H71</f>
        <v>1094079.73</v>
      </c>
      <c r="J71" s="30">
        <f>H7+H34</f>
        <v>209533.81</v>
      </c>
      <c r="K71" s="82">
        <f t="shared" ref="K71:K82" si="7">SUM(I71:J71)</f>
        <v>1303613.54</v>
      </c>
    </row>
    <row r="72" spans="1:11" x14ac:dyDescent="0.2">
      <c r="D72" t="s">
        <v>64</v>
      </c>
      <c r="E72" s="59">
        <f>C13+C40</f>
        <v>217770.71999999997</v>
      </c>
      <c r="F72" s="60">
        <f>D40+D13</f>
        <v>267472.83</v>
      </c>
      <c r="G72" s="69">
        <f t="shared" ca="1" si="6"/>
        <v>485243.55999999994</v>
      </c>
      <c r="H72" s="61">
        <f>F13+F40</f>
        <v>213606.43000000002</v>
      </c>
      <c r="I72" s="69">
        <f t="shared" ref="I72:I83" si="8">E72+F72+H72</f>
        <v>698849.98</v>
      </c>
      <c r="J72" s="30">
        <f>H13+H40</f>
        <v>180900.34</v>
      </c>
      <c r="K72" s="82">
        <f t="shared" si="7"/>
        <v>879750.32</v>
      </c>
    </row>
    <row r="73" spans="1:11" x14ac:dyDescent="0.2">
      <c r="D73" t="s">
        <v>65</v>
      </c>
      <c r="E73" s="59">
        <f>C9+C36+C42+C15</f>
        <v>118019.45000000001</v>
      </c>
      <c r="F73" s="60">
        <f>D9+D36+D42+D15</f>
        <v>122267.93000000001</v>
      </c>
      <c r="G73" s="69">
        <f t="shared" ca="1" si="6"/>
        <v>240287.38</v>
      </c>
      <c r="H73" s="60">
        <f>F9+F15+F36+F42</f>
        <v>103964.36</v>
      </c>
      <c r="I73" s="69">
        <f t="shared" si="8"/>
        <v>344251.74</v>
      </c>
      <c r="J73" s="30">
        <f>H9+H15+H36+H42</f>
        <v>79780.790000000008</v>
      </c>
      <c r="K73" s="82">
        <f t="shared" si="7"/>
        <v>424032.53</v>
      </c>
    </row>
    <row r="74" spans="1:11" x14ac:dyDescent="0.2">
      <c r="D74" t="s">
        <v>66</v>
      </c>
      <c r="E74" s="59">
        <f>C16+C37+C43+C10</f>
        <v>31393.95</v>
      </c>
      <c r="F74" s="60">
        <f>D10+D37+D43+D16</f>
        <v>32151.519999999997</v>
      </c>
      <c r="G74" s="69">
        <f t="shared" ca="1" si="6"/>
        <v>63545.47</v>
      </c>
      <c r="H74" s="60">
        <f>F10+F16+F37+F43</f>
        <v>26635.989999999998</v>
      </c>
      <c r="I74" s="69">
        <f t="shared" si="8"/>
        <v>90181.459999999992</v>
      </c>
      <c r="J74" s="30">
        <f>H10+H16+H37+H43</f>
        <v>19737.72</v>
      </c>
      <c r="K74" s="82">
        <f t="shared" si="7"/>
        <v>109919.18</v>
      </c>
    </row>
    <row r="75" spans="1:11" x14ac:dyDescent="0.2">
      <c r="D75" t="s">
        <v>67</v>
      </c>
      <c r="E75" s="59">
        <f>C11+C38</f>
        <v>7465.09</v>
      </c>
      <c r="F75" s="60">
        <f>D11+D38</f>
        <v>6576.37</v>
      </c>
      <c r="G75" s="69">
        <f t="shared" ca="1" si="6"/>
        <v>14041.46</v>
      </c>
      <c r="H75" s="60">
        <f>F11+F38</f>
        <v>6542.7999999999993</v>
      </c>
      <c r="I75" s="69">
        <f t="shared" si="8"/>
        <v>20584.259999999998</v>
      </c>
      <c r="J75" s="30">
        <f>H11+H38</f>
        <v>5453.93</v>
      </c>
      <c r="K75" s="82">
        <f t="shared" si="7"/>
        <v>26038.19</v>
      </c>
    </row>
    <row r="76" spans="1:11" x14ac:dyDescent="0.2">
      <c r="D76" t="s">
        <v>68</v>
      </c>
      <c r="E76" s="59">
        <f>C12+C39</f>
        <v>801.49</v>
      </c>
      <c r="F76" s="60">
        <f>D12+D39</f>
        <v>731.46</v>
      </c>
      <c r="G76" s="69">
        <f t="shared" ca="1" si="6"/>
        <v>1532.95</v>
      </c>
      <c r="H76" s="60">
        <f>F12+F39</f>
        <v>621.04999999999995</v>
      </c>
      <c r="I76" s="69">
        <f t="shared" si="8"/>
        <v>2154</v>
      </c>
      <c r="J76" s="30">
        <f>H12+H39</f>
        <v>414.05</v>
      </c>
      <c r="K76" s="82">
        <f t="shared" si="7"/>
        <v>2568.0500000000002</v>
      </c>
    </row>
    <row r="77" spans="1:11" x14ac:dyDescent="0.2">
      <c r="D77" t="s">
        <v>69</v>
      </c>
      <c r="E77" s="59">
        <f>C48</f>
        <v>8620.68</v>
      </c>
      <c r="F77" s="60">
        <v>9770.11</v>
      </c>
      <c r="G77" s="69">
        <f t="shared" ca="1" si="6"/>
        <v>18390.79</v>
      </c>
      <c r="H77" s="61">
        <f>F48</f>
        <v>12068.97</v>
      </c>
      <c r="I77" s="69">
        <f t="shared" si="8"/>
        <v>30459.760000000002</v>
      </c>
      <c r="J77" s="30">
        <f>H48</f>
        <v>9195.39</v>
      </c>
      <c r="K77" s="82">
        <f t="shared" si="7"/>
        <v>39655.15</v>
      </c>
    </row>
    <row r="78" spans="1:11" x14ac:dyDescent="0.2">
      <c r="D78" t="s">
        <v>70</v>
      </c>
      <c r="E78" s="59">
        <f>C50</f>
        <v>2278.8000000000002</v>
      </c>
      <c r="F78" s="60">
        <f>D50</f>
        <v>1630.5</v>
      </c>
      <c r="G78" s="69">
        <f t="shared" ca="1" si="6"/>
        <v>3909.3</v>
      </c>
      <c r="H78" s="61">
        <f>F50</f>
        <v>1569.64</v>
      </c>
      <c r="I78" s="69">
        <f t="shared" si="8"/>
        <v>5478.9400000000005</v>
      </c>
      <c r="J78" s="30">
        <f>H50</f>
        <v>291</v>
      </c>
      <c r="K78" s="82">
        <f t="shared" si="7"/>
        <v>5769.9400000000005</v>
      </c>
    </row>
    <row r="79" spans="1:11" x14ac:dyDescent="0.2">
      <c r="D79" t="s">
        <v>71</v>
      </c>
      <c r="E79" s="59">
        <f>C17</f>
        <v>32762.57</v>
      </c>
      <c r="F79" s="60">
        <f>D17</f>
        <v>73135.429999999993</v>
      </c>
      <c r="G79" s="69">
        <f t="shared" ca="1" si="6"/>
        <v>105898</v>
      </c>
      <c r="H79" s="61">
        <f>F17</f>
        <v>50615.88</v>
      </c>
      <c r="I79" s="69">
        <f t="shared" si="8"/>
        <v>156513.88</v>
      </c>
      <c r="J79" s="30">
        <f>H17</f>
        <v>50412.46</v>
      </c>
      <c r="K79" s="82">
        <f t="shared" si="7"/>
        <v>206926.34</v>
      </c>
    </row>
    <row r="80" spans="1:11" x14ac:dyDescent="0.2">
      <c r="D80" t="s">
        <v>72</v>
      </c>
      <c r="E80" s="59">
        <f>C18</f>
        <v>300</v>
      </c>
      <c r="F80" s="60">
        <f>D18+D19</f>
        <v>35736.94</v>
      </c>
      <c r="G80" s="69">
        <f t="shared" ca="1" si="6"/>
        <v>36036.94</v>
      </c>
      <c r="H80" s="61">
        <f>F18+F19</f>
        <v>4338.1000000000004</v>
      </c>
      <c r="I80" s="69">
        <f t="shared" si="8"/>
        <v>40375.040000000001</v>
      </c>
      <c r="J80" s="30">
        <f>H18+H19</f>
        <v>4193.66</v>
      </c>
      <c r="K80" s="82">
        <f t="shared" si="7"/>
        <v>44568.7</v>
      </c>
    </row>
    <row r="81" spans="4:11" x14ac:dyDescent="0.2">
      <c r="D81" t="s">
        <v>73</v>
      </c>
      <c r="E81" s="59">
        <f>C47</f>
        <v>3179.41</v>
      </c>
      <c r="F81" s="60">
        <v>0</v>
      </c>
      <c r="G81" s="69">
        <f t="shared" ca="1" si="6"/>
        <v>3179.41</v>
      </c>
      <c r="H81" s="61">
        <f>F47</f>
        <v>0</v>
      </c>
      <c r="I81" s="69">
        <f t="shared" si="8"/>
        <v>3179.41</v>
      </c>
      <c r="J81" s="30">
        <v>949</v>
      </c>
      <c r="K81" s="82">
        <f t="shared" si="7"/>
        <v>4128.41</v>
      </c>
    </row>
    <row r="82" spans="4:11" x14ac:dyDescent="0.2">
      <c r="D82" t="s">
        <v>74</v>
      </c>
      <c r="E82" s="59">
        <f>C45+C46</f>
        <v>6059.33</v>
      </c>
      <c r="F82" s="60">
        <f>D45+D46</f>
        <v>12289.34</v>
      </c>
      <c r="G82" s="69">
        <f t="shared" ca="1" si="6"/>
        <v>18348.669999999998</v>
      </c>
      <c r="H82" s="61">
        <f>F45+F46</f>
        <v>8471.7000000000007</v>
      </c>
      <c r="I82" s="69">
        <f t="shared" si="8"/>
        <v>26820.37</v>
      </c>
      <c r="J82" s="30">
        <f>H45+H46</f>
        <v>6844.2</v>
      </c>
      <c r="K82" s="82">
        <f t="shared" si="7"/>
        <v>33664.57</v>
      </c>
    </row>
    <row r="83" spans="4:11" x14ac:dyDescent="0.2">
      <c r="D83" t="s">
        <v>75</v>
      </c>
      <c r="E83" s="59">
        <f>C51</f>
        <v>15872.99</v>
      </c>
      <c r="F83" s="60">
        <f>D51</f>
        <v>34201.82</v>
      </c>
      <c r="G83" s="69">
        <f t="shared" ca="1" si="6"/>
        <v>50074.81</v>
      </c>
      <c r="H83" s="61">
        <f>F51</f>
        <v>3152.23</v>
      </c>
      <c r="I83" s="69">
        <f t="shared" si="8"/>
        <v>53227.040000000001</v>
      </c>
      <c r="J83" s="30"/>
      <c r="K83" s="82">
        <f>SUM(I83:J83)</f>
        <v>53227.040000000001</v>
      </c>
    </row>
    <row r="84" spans="4:11" x14ac:dyDescent="0.2">
      <c r="D84" t="s">
        <v>76</v>
      </c>
      <c r="E84" s="59">
        <f>C20+C49</f>
        <v>55556.12</v>
      </c>
      <c r="F84" s="60">
        <f>D20+D49+D52</f>
        <v>73905.75</v>
      </c>
      <c r="G84" s="69">
        <f>SUM(E84:F84)</f>
        <v>129461.87</v>
      </c>
      <c r="H84" s="60">
        <f>F20+F49+F53</f>
        <v>933301.97</v>
      </c>
      <c r="I84" s="69">
        <f>G84+H84</f>
        <v>1062763.8399999999</v>
      </c>
      <c r="J84" s="30">
        <f>H20+H49+H53</f>
        <v>88952.869999999981</v>
      </c>
      <c r="K84" s="82">
        <f>SUM(I84:J84)</f>
        <v>1151716.7099999997</v>
      </c>
    </row>
    <row r="85" spans="4:11" x14ac:dyDescent="0.2">
      <c r="D85" t="s">
        <v>77</v>
      </c>
      <c r="E85" s="59">
        <f>SUM(E71:E84)</f>
        <v>912969.84999999986</v>
      </c>
      <c r="F85" s="60">
        <f>SUM(F71:F84)</f>
        <v>1037440</v>
      </c>
      <c r="G85" s="69">
        <f t="shared" ca="1" si="6"/>
        <v>1950409.8599999996</v>
      </c>
      <c r="H85" s="61">
        <f>SUM(H71:H84)</f>
        <v>1678509.6</v>
      </c>
      <c r="I85" s="68">
        <f>SUM(I71:I84)</f>
        <v>3628919.4499999997</v>
      </c>
      <c r="J85" s="30">
        <f>SUM(J71:J84)</f>
        <v>656659.22</v>
      </c>
      <c r="K85" s="82">
        <f>SUM(K71:K84)</f>
        <v>4285578.669999999</v>
      </c>
    </row>
    <row r="86" spans="4:11" x14ac:dyDescent="0.2">
      <c r="D86" t="s">
        <v>99</v>
      </c>
      <c r="G86" s="70"/>
      <c r="H86" s="53"/>
      <c r="I86" s="53"/>
      <c r="J86" s="30">
        <f>H66</f>
        <v>31943.16</v>
      </c>
      <c r="K86" s="30">
        <f>I66</f>
        <v>31943.16</v>
      </c>
    </row>
    <row r="87" spans="4:11" x14ac:dyDescent="0.2">
      <c r="G87" s="71"/>
      <c r="I87" s="30"/>
      <c r="J87" s="30"/>
      <c r="K87" s="30">
        <f>SUM(K85:K86)</f>
        <v>4317521.8299999991</v>
      </c>
    </row>
    <row r="88" spans="4:11" x14ac:dyDescent="0.2">
      <c r="G88" s="70"/>
      <c r="H88" s="30"/>
    </row>
    <row r="89" spans="4:11" x14ac:dyDescent="0.2">
      <c r="H89" s="30"/>
      <c r="I89" s="30"/>
    </row>
    <row r="90" spans="4:11" x14ac:dyDescent="0.2">
      <c r="H90" s="30"/>
    </row>
    <row r="92" spans="4:11" x14ac:dyDescent="0.2">
      <c r="H92" s="30"/>
    </row>
    <row r="93" spans="4:11" x14ac:dyDescent="0.2">
      <c r="H93" s="30"/>
    </row>
    <row r="94" spans="4:11" x14ac:dyDescent="0.2">
      <c r="H94" s="30"/>
    </row>
    <row r="95" spans="4:11" x14ac:dyDescent="0.2">
      <c r="H95" s="30"/>
    </row>
    <row r="96" spans="4:11" x14ac:dyDescent="0.2">
      <c r="H96" s="30"/>
    </row>
    <row r="97" spans="8:8" x14ac:dyDescent="0.2">
      <c r="H97" s="30"/>
    </row>
    <row r="98" spans="8:8" x14ac:dyDescent="0.2">
      <c r="H98" s="30"/>
    </row>
    <row r="99" spans="8:8" x14ac:dyDescent="0.2">
      <c r="H99" s="30"/>
    </row>
    <row r="100" spans="8:8" x14ac:dyDescent="0.2">
      <c r="H100" s="30"/>
    </row>
    <row r="101" spans="8:8" x14ac:dyDescent="0.2">
      <c r="H101" s="30"/>
    </row>
  </sheetData>
  <mergeCells count="3">
    <mergeCell ref="A1:C1"/>
    <mergeCell ref="A2:C2"/>
    <mergeCell ref="A3:C3"/>
  </mergeCells>
  <pageMargins left="0.19685039370078741" right="0.19685039370078741" top="0.19685039370078741" bottom="7.874015748031496E-2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МММ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Пользователь</cp:lastModifiedBy>
  <cp:lastPrinted>2022-01-22T08:44:28Z</cp:lastPrinted>
  <dcterms:created xsi:type="dcterms:W3CDTF">2004-11-29T05:27:25Z</dcterms:created>
  <dcterms:modified xsi:type="dcterms:W3CDTF">2022-02-01T09:21:54Z</dcterms:modified>
</cp:coreProperties>
</file>