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БМЕН\Эдинбург\"/>
    </mc:Choice>
  </mc:AlternateContent>
  <bookViews>
    <workbookView xWindow="0" yWindow="0" windowWidth="23040" windowHeight="9240" tabRatio="432"/>
  </bookViews>
  <sheets>
    <sheet name="Смета 2023 поквартально" sheetId="11" r:id="rId1"/>
    <sheet name="Штатное расписание" sheetId="12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7" i="11" l="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15" i="11"/>
  <c r="F10" i="12" l="1"/>
  <c r="E10" i="12"/>
  <c r="D10" i="12"/>
  <c r="C10" i="12"/>
  <c r="J9" i="12"/>
  <c r="I9" i="12" s="1"/>
  <c r="H9" i="12"/>
  <c r="K9" i="12" s="1"/>
  <c r="G9" i="12"/>
  <c r="K8" i="12"/>
  <c r="H8" i="12"/>
  <c r="G8" i="12"/>
  <c r="E8" i="12"/>
  <c r="J8" i="12" s="1"/>
  <c r="I8" i="12" s="1"/>
  <c r="K7" i="12"/>
  <c r="H7" i="12"/>
  <c r="G7" i="12"/>
  <c r="J7" i="12" s="1"/>
  <c r="I7" i="12" s="1"/>
  <c r="J6" i="12"/>
  <c r="I6" i="12" s="1"/>
  <c r="H6" i="12"/>
  <c r="K6" i="12" s="1"/>
  <c r="G6" i="12"/>
  <c r="K5" i="12"/>
  <c r="H5" i="12"/>
  <c r="G5" i="12"/>
  <c r="J5" i="12" s="1"/>
  <c r="I5" i="12" s="1"/>
  <c r="J4" i="12"/>
  <c r="H4" i="12"/>
  <c r="H10" i="12" s="1"/>
  <c r="G4" i="12"/>
  <c r="I4" i="12" l="1"/>
  <c r="I10" i="12" s="1"/>
  <c r="G10" i="12"/>
  <c r="J10" i="12" s="1"/>
  <c r="K4" i="12"/>
  <c r="K10" i="12" s="1"/>
  <c r="AD29" i="11"/>
  <c r="AD30" i="11"/>
  <c r="AD31" i="11"/>
  <c r="AD32" i="11"/>
  <c r="AD33" i="11"/>
  <c r="AC29" i="11"/>
  <c r="AC30" i="11"/>
  <c r="AC31" i="11"/>
  <c r="AC32" i="11"/>
  <c r="AC33" i="11"/>
  <c r="P37" i="11"/>
  <c r="P41" i="11" s="1"/>
  <c r="R29" i="11"/>
  <c r="Q31" i="11"/>
  <c r="R31" i="11" s="1"/>
  <c r="Q29" i="11"/>
  <c r="Q37" i="11" s="1"/>
  <c r="R37" i="11" l="1"/>
  <c r="F9" i="11"/>
  <c r="C6" i="11"/>
  <c r="H9" i="11" s="1"/>
  <c r="Z41" i="11"/>
  <c r="X41" i="11"/>
  <c r="R41" i="11"/>
  <c r="I41" i="11"/>
  <c r="G41" i="11"/>
  <c r="V40" i="11"/>
  <c r="T40" i="11"/>
  <c r="N40" i="11"/>
  <c r="E40" i="11"/>
  <c r="L40" i="11"/>
  <c r="C40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E32" i="11"/>
  <c r="AD34" i="11"/>
  <c r="AD35" i="11"/>
  <c r="AD36" i="11"/>
  <c r="AD15" i="11"/>
  <c r="AC16" i="11"/>
  <c r="AC17" i="11"/>
  <c r="AC18" i="11"/>
  <c r="AE18" i="11" s="1"/>
  <c r="AC19" i="11"/>
  <c r="AC20" i="11"/>
  <c r="AC21" i="11"/>
  <c r="AC22" i="11"/>
  <c r="AE22" i="11" s="1"/>
  <c r="AC23" i="11"/>
  <c r="AC24" i="11"/>
  <c r="AC25" i="11"/>
  <c r="AC26" i="11"/>
  <c r="AE26" i="11" s="1"/>
  <c r="AC27" i="11"/>
  <c r="AC28" i="11"/>
  <c r="AE30" i="11"/>
  <c r="AE33" i="11"/>
  <c r="AC34" i="11"/>
  <c r="AE34" i="11" s="1"/>
  <c r="AC35" i="11"/>
  <c r="AC36" i="11"/>
  <c r="AC15" i="11"/>
  <c r="AE15" i="11" l="1"/>
  <c r="AE25" i="11"/>
  <c r="AE17" i="11"/>
  <c r="AE21" i="11"/>
  <c r="AE36" i="11"/>
  <c r="AE28" i="11"/>
  <c r="AE24" i="11"/>
  <c r="AD41" i="11"/>
  <c r="AE29" i="11"/>
  <c r="AC40" i="11"/>
  <c r="H8" i="11"/>
  <c r="H7" i="11"/>
  <c r="AE35" i="11"/>
  <c r="AE31" i="11"/>
  <c r="AE27" i="11"/>
  <c r="AE23" i="11"/>
  <c r="AE19" i="11"/>
  <c r="AD37" i="11"/>
  <c r="AD46" i="11" s="1"/>
  <c r="AE20" i="11"/>
  <c r="AE16" i="11"/>
  <c r="AC37" i="11"/>
  <c r="AE42" i="11" l="1"/>
  <c r="AE37" i="11"/>
</calcChain>
</file>

<file path=xl/sharedStrings.xml><?xml version="1.0" encoding="utf-8"?>
<sst xmlns="http://schemas.openxmlformats.org/spreadsheetml/2006/main" count="98" uniqueCount="77">
  <si>
    <t>Общая площадь коммерческих помещений</t>
  </si>
  <si>
    <t>Наименование статьи расхода</t>
  </si>
  <si>
    <t>Стоимость на 1 кв.м. в рублях</t>
  </si>
  <si>
    <t>Ежемесячное банковское обслуживание</t>
  </si>
  <si>
    <t>Прочие, непредвиденные расходы</t>
  </si>
  <si>
    <t>Общая площадь жилых, коммерческих помещений и паркомест</t>
  </si>
  <si>
    <t xml:space="preserve">Общая площадь жилых помещений и апартаментов </t>
  </si>
  <si>
    <t>Общая площадь парковочных мест</t>
  </si>
  <si>
    <t>Аварийно-диспетчерское обслуживание лифтов</t>
  </si>
  <si>
    <t>Вывоз ТБО (Альтфатер)</t>
  </si>
  <si>
    <t>Электроэнергия в местах общего пользования</t>
  </si>
  <si>
    <t>Водопотребеление и водоотведение МОП</t>
  </si>
  <si>
    <t xml:space="preserve">Аутсорсинговые услуги (бухгалтерия, юридическое, кадровое обслуживание) </t>
  </si>
  <si>
    <t>Работы по содержанию инженерных сетей дома</t>
  </si>
  <si>
    <t>Хозяйственные расходы (канцелярия, моющие средства, хоз. инвентарь)</t>
  </si>
  <si>
    <t>Выполнение работ по содержанию дома и придомовой территории</t>
  </si>
  <si>
    <t>Сумма расхода в месяц  на жил. помещ.  апартаметы,  в рублях</t>
  </si>
  <si>
    <t>Освидетельствование лифтов</t>
  </si>
  <si>
    <t>Страхование лифтов</t>
  </si>
  <si>
    <t>Обслуживание пожарной сигнализации, системы пожаротушения и системы дымоудаления</t>
  </si>
  <si>
    <t>Почтовые расходы</t>
  </si>
  <si>
    <t>Текущий ремонт дома</t>
  </si>
  <si>
    <t>Мобильная связь, интернет</t>
  </si>
  <si>
    <t>Заработная плата (Управляющий, администратор, технический работник, дворник, дежурный)</t>
  </si>
  <si>
    <t>ГИС ЖКХ, поддержка сайта, лицензия 1С, Сбис</t>
  </si>
  <si>
    <t>Общая площадь тех. Помещений</t>
  </si>
  <si>
    <t>Обслуживание системы видеонаблюдения</t>
  </si>
  <si>
    <t>Обслуживание котельной</t>
  </si>
  <si>
    <t>Протокол от «_____»_______________2023 г. №____</t>
  </si>
  <si>
    <t>Оплата потребления газа 8000 м3  *10 руб/м3</t>
  </si>
  <si>
    <t>Котельная окончательный расчет за ремонт</t>
  </si>
  <si>
    <t>Смета поступлений и расходов по ТСН "ЭДИНБУРГ" на 2023г.</t>
  </si>
  <si>
    <t>ВСЕГО по дому в год 2023</t>
  </si>
  <si>
    <t>№ п/п</t>
  </si>
  <si>
    <t>ИТОГО: стоимость услуг на 1 м.2 площади 2023</t>
  </si>
  <si>
    <t>м.кв.</t>
  </si>
  <si>
    <t>Утверждена общим собранием ТСН "Эдинбург"</t>
  </si>
  <si>
    <t>проезды</t>
  </si>
  <si>
    <t>%</t>
  </si>
  <si>
    <t>Итого поступлений 2023 в 1 квартал</t>
  </si>
  <si>
    <t>Сумма расхода на 9 мес  2023 г.,  в рублях</t>
  </si>
  <si>
    <t>Апартаменты 1 квартал 2023</t>
  </si>
  <si>
    <t>Апартаменты 9 месяцев 2023</t>
  </si>
  <si>
    <t>Сумма расхода на 1 квартал 2023 г.,  в рублях</t>
  </si>
  <si>
    <t>коммерческие помещения 1 квартал 2023</t>
  </si>
  <si>
    <t>коммерческие помещения 9 месяцев. 2023</t>
  </si>
  <si>
    <t>парковочные места  1 квартал 2023</t>
  </si>
  <si>
    <t>парковочные места   9 месяцев. 2023</t>
  </si>
  <si>
    <t>ВСЕГО по дому 1 квартал</t>
  </si>
  <si>
    <t>ВСЕГО по дому 9 месяцев 2023</t>
  </si>
  <si>
    <t xml:space="preserve">Итого поступлений 9 месяцев 2023  </t>
  </si>
  <si>
    <t>Итого поступлений  2023 год</t>
  </si>
  <si>
    <t>Председатель правления  __________________________</t>
  </si>
  <si>
    <t>ФОТ расходов на оплату труда 2023г.</t>
  </si>
  <si>
    <t>№</t>
  </si>
  <si>
    <t>Должность</t>
  </si>
  <si>
    <t>к-во ставок</t>
  </si>
  <si>
    <t>Оклад (тарифная ставка)</t>
  </si>
  <si>
    <t>Всего</t>
  </si>
  <si>
    <t>Отпуск</t>
  </si>
  <si>
    <t>Страховые взносы с оклада</t>
  </si>
  <si>
    <t>Страх взносы с отпускных</t>
  </si>
  <si>
    <t>ФЗП год</t>
  </si>
  <si>
    <t>ФЗП месяц</t>
  </si>
  <si>
    <t>ФЗП отп</t>
  </si>
  <si>
    <t>Управляющий</t>
  </si>
  <si>
    <t>Дежурный</t>
  </si>
  <si>
    <t>112 (в час)</t>
  </si>
  <si>
    <t>Администратор</t>
  </si>
  <si>
    <t>23 000,00</t>
  </si>
  <si>
    <t>Технический работник</t>
  </si>
  <si>
    <t>20 000,00</t>
  </si>
  <si>
    <t>Дворник</t>
  </si>
  <si>
    <t>Итого по документу</t>
  </si>
  <si>
    <t>Помошник администратора</t>
  </si>
  <si>
    <t>Банк 2023</t>
  </si>
  <si>
    <t>РАЗНИЦА:        "-" ЭКОНОМИЯ;    "+"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</si>
</sst>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2" fontId="1" fillId="3" borderId="1" xfId="0" applyNumberFormat="1" applyFont="1" applyFill="1" applyBorder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/>
    <xf numFmtId="0" fontId="0" fillId="6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2" fontId="1" fillId="4" borderId="1" xfId="0" applyNumberFormat="1" applyFont="1" applyFill="1" applyBorder="1"/>
    <xf numFmtId="2" fontId="1" fillId="5" borderId="1" xfId="0" applyNumberFormat="1" applyFont="1" applyFill="1" applyBorder="1"/>
    <xf numFmtId="0" fontId="0" fillId="0" borderId="1" xfId="0" applyBorder="1" applyAlignment="1">
      <alignment vertical="center" wrapText="1"/>
    </xf>
    <xf numFmtId="1" fontId="0" fillId="0" borderId="1" xfId="0" applyNumberFormat="1" applyBorder="1"/>
    <xf numFmtId="1" fontId="1" fillId="0" borderId="1" xfId="0" applyNumberFormat="1" applyFont="1" applyBorder="1"/>
    <xf numFmtId="1" fontId="0" fillId="0" borderId="0" xfId="0" applyNumberFormat="1"/>
    <xf numFmtId="2" fontId="0" fillId="7" borderId="1" xfId="0" applyNumberFormat="1" applyFill="1" applyBorder="1"/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/>
    <xf numFmtId="1" fontId="0" fillId="3" borderId="0" xfId="0" applyNumberFormat="1" applyFill="1" applyBorder="1"/>
    <xf numFmtId="2" fontId="1" fillId="8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2" borderId="1" xfId="0" applyNumberFormat="1" applyFill="1" applyBorder="1"/>
    <xf numFmtId="4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/>
    <xf numFmtId="2" fontId="6" fillId="9" borderId="1" xfId="0" applyNumberFormat="1" applyFont="1" applyFill="1" applyBorder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3" borderId="1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5"/>
  <sheetViews>
    <sheetView tabSelected="1" workbookViewId="0">
      <selection activeCell="B34" sqref="B34"/>
    </sheetView>
  </sheetViews>
  <sheetFormatPr defaultRowHeight="15" x14ac:dyDescent="0.25"/>
  <cols>
    <col min="1" max="1" width="4.28515625" style="3" customWidth="1"/>
    <col min="2" max="2" width="57" customWidth="1"/>
    <col min="3" max="3" width="11.42578125" hidden="1" customWidth="1"/>
    <col min="4" max="5" width="11.28515625" hidden="1" customWidth="1"/>
    <col min="6" max="6" width="0" hidden="1" customWidth="1"/>
    <col min="7" max="7" width="12.5703125" hidden="1" customWidth="1"/>
    <col min="8" max="8" width="11.5703125" hidden="1" customWidth="1"/>
    <col min="9" max="9" width="9.28515625" hidden="1" customWidth="1"/>
    <col min="10" max="11" width="0" hidden="1" customWidth="1"/>
    <col min="12" max="12" width="11.5703125" hidden="1" customWidth="1"/>
    <col min="13" max="13" width="10.5703125" hidden="1" customWidth="1"/>
    <col min="14" max="14" width="9.28515625" hidden="1" customWidth="1"/>
    <col min="15" max="15" width="0" hidden="1" customWidth="1"/>
    <col min="16" max="16" width="11.5703125" hidden="1" customWidth="1"/>
    <col min="17" max="17" width="10.5703125" hidden="1" customWidth="1"/>
    <col min="18" max="18" width="9.28515625" hidden="1" customWidth="1"/>
    <col min="19" max="19" width="0" hidden="1" customWidth="1"/>
    <col min="20" max="21" width="10.5703125" hidden="1" customWidth="1"/>
    <col min="22" max="22" width="9.28515625" hidden="1" customWidth="1"/>
    <col min="23" max="23" width="12.85546875" hidden="1" customWidth="1"/>
    <col min="24" max="24" width="11.5703125" hidden="1" customWidth="1"/>
    <col min="25" max="25" width="10.5703125" hidden="1" customWidth="1"/>
    <col min="26" max="26" width="9.28515625" hidden="1" customWidth="1"/>
    <col min="27" max="28" width="0" hidden="1" customWidth="1"/>
    <col min="29" max="30" width="12.5703125" hidden="1" customWidth="1"/>
    <col min="31" max="31" width="12.5703125" bestFit="1" customWidth="1"/>
    <col min="33" max="33" width="10.5703125" bestFit="1" customWidth="1"/>
  </cols>
  <sheetData>
    <row r="2" spans="1:33" x14ac:dyDescent="0.25">
      <c r="M2" s="1" t="s">
        <v>36</v>
      </c>
      <c r="N2" s="1"/>
      <c r="O2" s="1"/>
      <c r="P2" s="1"/>
      <c r="Q2" s="1"/>
    </row>
    <row r="3" spans="1:33" x14ac:dyDescent="0.25">
      <c r="M3" s="1" t="s">
        <v>28</v>
      </c>
      <c r="N3" s="1"/>
      <c r="O3" s="1"/>
      <c r="P3" s="1"/>
      <c r="Q3" s="1"/>
    </row>
    <row r="4" spans="1:33" ht="18.75" x14ac:dyDescent="0.3">
      <c r="B4" s="13" t="s">
        <v>31</v>
      </c>
      <c r="C4" s="13"/>
    </row>
    <row r="6" spans="1:33" x14ac:dyDescent="0.25">
      <c r="B6" t="s">
        <v>5</v>
      </c>
      <c r="C6">
        <f>C7+C8+E9</f>
        <v>10260.200000000001</v>
      </c>
      <c r="D6" t="s">
        <v>35</v>
      </c>
      <c r="H6">
        <v>100</v>
      </c>
      <c r="I6" t="s">
        <v>38</v>
      </c>
    </row>
    <row r="7" spans="1:33" x14ac:dyDescent="0.25">
      <c r="B7" t="s">
        <v>6</v>
      </c>
      <c r="C7">
        <v>7691</v>
      </c>
      <c r="D7" t="s">
        <v>35</v>
      </c>
      <c r="H7" s="6">
        <f>C7*H6/C6</f>
        <v>74.959552445371429</v>
      </c>
      <c r="I7" t="s">
        <v>38</v>
      </c>
      <c r="U7" s="25"/>
    </row>
    <row r="8" spans="1:33" x14ac:dyDescent="0.25">
      <c r="B8" t="s">
        <v>0</v>
      </c>
      <c r="C8">
        <v>1841.1</v>
      </c>
      <c r="D8" t="s">
        <v>35</v>
      </c>
      <c r="F8">
        <v>10009.200000000001</v>
      </c>
      <c r="H8" s="5">
        <f>C8*100/C6</f>
        <v>17.944094657024227</v>
      </c>
      <c r="I8" t="s">
        <v>38</v>
      </c>
      <c r="S8" s="2"/>
      <c r="U8" s="25"/>
    </row>
    <row r="9" spans="1:33" x14ac:dyDescent="0.25">
      <c r="B9" t="s">
        <v>7</v>
      </c>
      <c r="C9">
        <v>477.1</v>
      </c>
      <c r="D9" t="s">
        <v>35</v>
      </c>
      <c r="E9">
        <v>728.1</v>
      </c>
      <c r="F9">
        <f>E9-C9</f>
        <v>251</v>
      </c>
      <c r="G9" t="s">
        <v>37</v>
      </c>
      <c r="H9" s="2">
        <f>E9*100/C6</f>
        <v>7.0963528976043344</v>
      </c>
      <c r="I9" t="s">
        <v>38</v>
      </c>
      <c r="U9" s="25"/>
    </row>
    <row r="10" spans="1:33" x14ac:dyDescent="0.25">
      <c r="B10" t="s">
        <v>25</v>
      </c>
      <c r="D10" t="s">
        <v>35</v>
      </c>
    </row>
    <row r="13" spans="1:33" x14ac:dyDescent="0.25">
      <c r="A13" s="18"/>
      <c r="B13" s="7"/>
      <c r="C13" s="48" t="s">
        <v>41</v>
      </c>
      <c r="D13" s="48"/>
      <c r="E13" s="48"/>
      <c r="F13" s="7"/>
      <c r="G13" s="14" t="s">
        <v>42</v>
      </c>
      <c r="H13" s="14"/>
      <c r="I13" s="14"/>
      <c r="J13" s="7"/>
      <c r="K13" s="7"/>
      <c r="L13" s="49" t="s">
        <v>44</v>
      </c>
      <c r="M13" s="49"/>
      <c r="N13" s="49"/>
      <c r="O13" s="7"/>
      <c r="P13" s="49" t="s">
        <v>45</v>
      </c>
      <c r="Q13" s="49"/>
      <c r="R13" s="49"/>
      <c r="S13" s="7"/>
      <c r="T13" s="50" t="s">
        <v>46</v>
      </c>
      <c r="U13" s="50"/>
      <c r="V13" s="50"/>
      <c r="W13" s="7"/>
      <c r="X13" s="50" t="s">
        <v>47</v>
      </c>
      <c r="Y13" s="50"/>
      <c r="Z13" s="50"/>
      <c r="AA13" s="7"/>
      <c r="AB13" s="7"/>
      <c r="AC13" s="15"/>
      <c r="AD13" s="15"/>
      <c r="AE13" s="15"/>
      <c r="AF13" s="7"/>
      <c r="AG13" s="7"/>
    </row>
    <row r="14" spans="1:33" ht="120" x14ac:dyDescent="0.25">
      <c r="A14" s="22" t="s">
        <v>33</v>
      </c>
      <c r="B14" s="10" t="s">
        <v>1</v>
      </c>
      <c r="C14" s="12" t="s">
        <v>43</v>
      </c>
      <c r="D14" s="12" t="s">
        <v>16</v>
      </c>
      <c r="E14" s="12" t="s">
        <v>2</v>
      </c>
      <c r="F14" s="16"/>
      <c r="G14" s="12" t="s">
        <v>40</v>
      </c>
      <c r="H14" s="12" t="s">
        <v>16</v>
      </c>
      <c r="I14" s="12" t="s">
        <v>2</v>
      </c>
      <c r="J14" s="16"/>
      <c r="K14" s="16"/>
      <c r="L14" s="16" t="s">
        <v>43</v>
      </c>
      <c r="M14" s="16" t="s">
        <v>16</v>
      </c>
      <c r="N14" s="16" t="s">
        <v>2</v>
      </c>
      <c r="O14" s="16"/>
      <c r="P14" s="16" t="s">
        <v>40</v>
      </c>
      <c r="Q14" s="16" t="s">
        <v>16</v>
      </c>
      <c r="R14" s="16" t="s">
        <v>2</v>
      </c>
      <c r="S14" s="16"/>
      <c r="T14" s="16" t="s">
        <v>43</v>
      </c>
      <c r="U14" s="16" t="s">
        <v>16</v>
      </c>
      <c r="V14" s="16" t="s">
        <v>2</v>
      </c>
      <c r="W14" s="16"/>
      <c r="X14" s="16" t="s">
        <v>40</v>
      </c>
      <c r="Y14" s="16" t="s">
        <v>16</v>
      </c>
      <c r="Z14" s="16" t="s">
        <v>2</v>
      </c>
      <c r="AA14" s="16"/>
      <c r="AB14" s="16"/>
      <c r="AC14" s="12" t="s">
        <v>48</v>
      </c>
      <c r="AD14" s="12" t="s">
        <v>49</v>
      </c>
      <c r="AE14" s="12" t="s">
        <v>32</v>
      </c>
      <c r="AF14" s="53" t="s">
        <v>75</v>
      </c>
      <c r="AG14" s="52" t="s">
        <v>76</v>
      </c>
    </row>
    <row r="15" spans="1:33" x14ac:dyDescent="0.25">
      <c r="A15" s="18">
        <v>1</v>
      </c>
      <c r="B15" s="17" t="s">
        <v>3</v>
      </c>
      <c r="C15" s="8">
        <v>4972.4680114902958</v>
      </c>
      <c r="D15" s="8">
        <v>1657.4893371634319</v>
      </c>
      <c r="E15" s="8">
        <v>0.21551025057384368</v>
      </c>
      <c r="F15" s="8"/>
      <c r="G15" s="8">
        <v>18879.661576626891</v>
      </c>
      <c r="H15" s="8">
        <v>2097.7401751807656</v>
      </c>
      <c r="I15" s="8">
        <v>0.27275259071392088</v>
      </c>
      <c r="J15" s="8"/>
      <c r="K15" s="8"/>
      <c r="L15" s="8">
        <v>1062.2564654234161</v>
      </c>
      <c r="M15" s="8">
        <v>354.08548847447202</v>
      </c>
      <c r="N15" s="8">
        <v>0.19232278989434146</v>
      </c>
      <c r="O15" s="8"/>
      <c r="P15" s="8">
        <v>4647.5544544416925</v>
      </c>
      <c r="Q15" s="8">
        <v>516.39493938241026</v>
      </c>
      <c r="R15" s="8">
        <v>0.280481744273755</v>
      </c>
      <c r="S15" s="8"/>
      <c r="T15" s="8">
        <v>448.43785654016528</v>
      </c>
      <c r="U15" s="8">
        <v>149.47928551338842</v>
      </c>
      <c r="V15" s="8">
        <v>0.3133080811431323</v>
      </c>
      <c r="W15" s="8"/>
      <c r="X15" s="8">
        <v>1810.7821434598345</v>
      </c>
      <c r="Y15" s="8">
        <v>201.19801593998162</v>
      </c>
      <c r="Z15" s="8">
        <v>0.42171036667361478</v>
      </c>
      <c r="AA15" s="8"/>
      <c r="AB15" s="8"/>
      <c r="AC15" s="23">
        <f>T15+L15+C15</f>
        <v>6483.1623334538772</v>
      </c>
      <c r="AD15" s="23">
        <f>X15+P15+G15</f>
        <v>25337.998174528417</v>
      </c>
      <c r="AE15" s="23">
        <f>AC15+AD15</f>
        <v>31821.160507982295</v>
      </c>
      <c r="AF15" s="7">
        <v>20670.189999999999</v>
      </c>
      <c r="AG15" s="23">
        <f>AF15-AE15</f>
        <v>-11150.970507982296</v>
      </c>
    </row>
    <row r="16" spans="1:33" x14ac:dyDescent="0.25">
      <c r="A16" s="18">
        <v>2</v>
      </c>
      <c r="B16" s="17" t="s">
        <v>8</v>
      </c>
      <c r="C16" s="8">
        <v>20965.00026466179</v>
      </c>
      <c r="D16" s="8">
        <v>6988.3334215539298</v>
      </c>
      <c r="E16" s="8">
        <v>0.90863781323026005</v>
      </c>
      <c r="F16" s="8"/>
      <c r="G16" s="8">
        <v>79600.73529604853</v>
      </c>
      <c r="H16" s="8">
        <v>8844.5261440053928</v>
      </c>
      <c r="I16" s="8">
        <v>1.1499838959830182</v>
      </c>
      <c r="J16" s="8"/>
      <c r="K16" s="8"/>
      <c r="L16" s="8">
        <v>4478.7029352987274</v>
      </c>
      <c r="M16" s="8">
        <v>1492.9009784329091</v>
      </c>
      <c r="N16" s="8">
        <v>0.81087446550046671</v>
      </c>
      <c r="O16" s="8"/>
      <c r="P16" s="8">
        <v>19595.094456564973</v>
      </c>
      <c r="Q16" s="8">
        <v>2177.232717396108</v>
      </c>
      <c r="R16" s="8">
        <v>1.1825716785596154</v>
      </c>
      <c r="S16" s="8"/>
      <c r="T16" s="8">
        <v>1890.7109627098862</v>
      </c>
      <c r="U16" s="8">
        <v>630.23698756996203</v>
      </c>
      <c r="V16" s="8">
        <v>1.3209746123872605</v>
      </c>
      <c r="W16" s="8"/>
      <c r="X16" s="8">
        <v>7634.6490372901126</v>
      </c>
      <c r="Y16" s="8">
        <v>848.29433747667917</v>
      </c>
      <c r="Z16" s="8">
        <v>1.778022086515781</v>
      </c>
      <c r="AA16" s="8"/>
      <c r="AB16" s="8"/>
      <c r="AC16" s="23">
        <f t="shared" ref="AC16:AC36" si="0">T16+L16+C16</f>
        <v>27334.414162670404</v>
      </c>
      <c r="AD16" s="23">
        <f t="shared" ref="AD16:AD36" si="1">X16+P16+G16</f>
        <v>106830.47878990362</v>
      </c>
      <c r="AE16" s="23">
        <f t="shared" ref="AE16:AE36" si="2">AC16+AD16</f>
        <v>134164.89295257401</v>
      </c>
      <c r="AF16" s="7">
        <v>181566.51</v>
      </c>
      <c r="AG16" s="23">
        <f t="shared" ref="AG16:AG36" si="3">AF16-AE16</f>
        <v>47401.617047426</v>
      </c>
    </row>
    <row r="17" spans="1:33" x14ac:dyDescent="0.25">
      <c r="A17" s="18">
        <v>3</v>
      </c>
      <c r="B17" s="17" t="s">
        <v>17</v>
      </c>
      <c r="C17" s="8">
        <v>2344.0295465856211</v>
      </c>
      <c r="D17" s="8">
        <v>781.34318219520708</v>
      </c>
      <c r="E17" s="8">
        <v>0.1015918843057089</v>
      </c>
      <c r="F17" s="8"/>
      <c r="G17" s="8">
        <v>8899.9033202200953</v>
      </c>
      <c r="H17" s="8">
        <v>988.87814669112174</v>
      </c>
      <c r="I17" s="8">
        <v>0.1285760169927346</v>
      </c>
      <c r="J17" s="8"/>
      <c r="K17" s="8"/>
      <c r="L17" s="8">
        <v>500.74943373196862</v>
      </c>
      <c r="M17" s="8">
        <v>166.9164779106562</v>
      </c>
      <c r="N17" s="8">
        <v>9.0661277448621042E-2</v>
      </c>
      <c r="O17" s="8"/>
      <c r="P17" s="8">
        <v>2190.8647648216656</v>
      </c>
      <c r="Q17" s="8">
        <v>243.4294183135184</v>
      </c>
      <c r="R17" s="8">
        <v>0.13221955261176385</v>
      </c>
      <c r="S17" s="8"/>
      <c r="T17" s="8">
        <v>211.39433840674042</v>
      </c>
      <c r="U17" s="8">
        <v>70.464779468913477</v>
      </c>
      <c r="V17" s="8">
        <v>0.1476939414565363</v>
      </c>
      <c r="W17" s="8"/>
      <c r="X17" s="8">
        <v>853.60566159325958</v>
      </c>
      <c r="Y17" s="8">
        <v>94.84507351036217</v>
      </c>
      <c r="Z17" s="8">
        <v>0.19879495600578947</v>
      </c>
      <c r="AA17" s="8"/>
      <c r="AB17" s="8"/>
      <c r="AC17" s="23">
        <f t="shared" si="0"/>
        <v>3056.1733187243299</v>
      </c>
      <c r="AD17" s="23">
        <f t="shared" si="1"/>
        <v>11944.373746635021</v>
      </c>
      <c r="AE17" s="23">
        <f t="shared" si="2"/>
        <v>15000.547065359351</v>
      </c>
      <c r="AF17" s="7">
        <v>15001</v>
      </c>
      <c r="AG17" s="23">
        <f t="shared" si="3"/>
        <v>0.45293464064889122</v>
      </c>
    </row>
    <row r="18" spans="1:33" x14ac:dyDescent="0.25">
      <c r="A18" s="18">
        <v>4</v>
      </c>
      <c r="B18" s="17" t="s">
        <v>18</v>
      </c>
      <c r="C18" s="8">
        <v>937.61181863424827</v>
      </c>
      <c r="D18" s="8">
        <v>312.53727287808277</v>
      </c>
      <c r="E18" s="8">
        <v>4.063675372228355E-2</v>
      </c>
      <c r="F18" s="8"/>
      <c r="G18" s="8">
        <v>3559.961328088038</v>
      </c>
      <c r="H18" s="8">
        <v>395.5512586764487</v>
      </c>
      <c r="I18" s="8">
        <v>5.1430406797093833E-2</v>
      </c>
      <c r="J18" s="8"/>
      <c r="K18" s="8"/>
      <c r="L18" s="8">
        <v>200.29977349278747</v>
      </c>
      <c r="M18" s="8">
        <v>66.766591164262493</v>
      </c>
      <c r="N18" s="8">
        <v>3.6264510979448425E-2</v>
      </c>
      <c r="O18" s="8"/>
      <c r="P18" s="8">
        <v>876.34590592866618</v>
      </c>
      <c r="Q18" s="8">
        <v>97.371767325407347</v>
      </c>
      <c r="R18" s="8">
        <v>5.2887821044705532E-2</v>
      </c>
      <c r="S18" s="8"/>
      <c r="T18" s="8">
        <v>84.557735362696164</v>
      </c>
      <c r="U18" s="8">
        <v>28.185911787565388</v>
      </c>
      <c r="V18" s="8">
        <v>5.9077576582614519E-2</v>
      </c>
      <c r="W18" s="8"/>
      <c r="X18" s="8">
        <v>341.44226463730382</v>
      </c>
      <c r="Y18" s="8">
        <v>37.938029404144871</v>
      </c>
      <c r="Z18" s="8">
        <v>7.9517982402315807E-2</v>
      </c>
      <c r="AA18" s="8"/>
      <c r="AB18" s="8"/>
      <c r="AC18" s="23">
        <f t="shared" si="0"/>
        <v>1222.4693274897318</v>
      </c>
      <c r="AD18" s="23">
        <f t="shared" si="1"/>
        <v>4777.7494986540078</v>
      </c>
      <c r="AE18" s="23">
        <f t="shared" si="2"/>
        <v>6000.2188261437395</v>
      </c>
      <c r="AF18" s="7">
        <v>6000</v>
      </c>
      <c r="AG18" s="23">
        <f t="shared" si="3"/>
        <v>-0.21882614373953402</v>
      </c>
    </row>
    <row r="19" spans="1:33" ht="30" x14ac:dyDescent="0.25">
      <c r="A19" s="18">
        <v>5</v>
      </c>
      <c r="B19" s="17" t="s">
        <v>19</v>
      </c>
      <c r="C19" s="8">
        <v>43130.143657175417</v>
      </c>
      <c r="D19" s="8">
        <v>14376.714552391806</v>
      </c>
      <c r="E19" s="8">
        <v>1.869290671225043</v>
      </c>
      <c r="F19" s="8"/>
      <c r="G19" s="8">
        <v>163758.22109204973</v>
      </c>
      <c r="H19" s="8">
        <v>18195.357899116636</v>
      </c>
      <c r="I19" s="8">
        <v>2.365798712666316</v>
      </c>
      <c r="J19" s="8"/>
      <c r="K19" s="8"/>
      <c r="L19" s="8">
        <v>9213.7895806682227</v>
      </c>
      <c r="M19" s="8">
        <v>3071.2631935560744</v>
      </c>
      <c r="N19" s="8">
        <v>1.6681675050546274</v>
      </c>
      <c r="O19" s="8"/>
      <c r="P19" s="8">
        <v>40311.911672718648</v>
      </c>
      <c r="Q19" s="8">
        <v>4479.101296968739</v>
      </c>
      <c r="R19" s="8">
        <v>2.4328397680564549</v>
      </c>
      <c r="S19" s="8"/>
      <c r="T19" s="8">
        <v>3889.6558266840239</v>
      </c>
      <c r="U19" s="8">
        <v>1296.5519422280079</v>
      </c>
      <c r="V19" s="8">
        <v>2.7175685228002679</v>
      </c>
      <c r="W19" s="8"/>
      <c r="X19" s="8">
        <v>15706.344173315976</v>
      </c>
      <c r="Y19" s="8">
        <v>1745.149352590664</v>
      </c>
      <c r="Z19" s="8">
        <v>3.6578271905065267</v>
      </c>
      <c r="AA19" s="8"/>
      <c r="AB19" s="8"/>
      <c r="AC19" s="23">
        <f t="shared" si="0"/>
        <v>56233.589064527667</v>
      </c>
      <c r="AD19" s="23">
        <f t="shared" si="1"/>
        <v>219776.47693808435</v>
      </c>
      <c r="AE19" s="23">
        <f t="shared" si="2"/>
        <v>276010.066002612</v>
      </c>
      <c r="AF19" s="7">
        <v>139912</v>
      </c>
      <c r="AG19" s="23">
        <f t="shared" si="3"/>
        <v>-136098.066002612</v>
      </c>
    </row>
    <row r="20" spans="1:33" x14ac:dyDescent="0.25">
      <c r="A20" s="18">
        <v>6</v>
      </c>
      <c r="B20" s="17" t="s">
        <v>22</v>
      </c>
      <c r="C20" s="8">
        <v>937.61181863424827</v>
      </c>
      <c r="D20" s="8">
        <v>312.53727287808277</v>
      </c>
      <c r="E20" s="8">
        <v>4.063675372228355E-2</v>
      </c>
      <c r="F20" s="8"/>
      <c r="G20" s="8">
        <v>3559.961328088038</v>
      </c>
      <c r="H20" s="8">
        <v>395.5512586764487</v>
      </c>
      <c r="I20" s="8">
        <v>5.1430406797093833E-2</v>
      </c>
      <c r="J20" s="8"/>
      <c r="K20" s="8"/>
      <c r="L20" s="8">
        <v>200.29977349278747</v>
      </c>
      <c r="M20" s="8">
        <v>66.766591164262493</v>
      </c>
      <c r="N20" s="8">
        <v>3.6264510979448425E-2</v>
      </c>
      <c r="O20" s="8"/>
      <c r="P20" s="8">
        <v>876.34590592866618</v>
      </c>
      <c r="Q20" s="8">
        <v>97.371767325407347</v>
      </c>
      <c r="R20" s="8">
        <v>5.2887821044705532E-2</v>
      </c>
      <c r="S20" s="8"/>
      <c r="T20" s="8">
        <v>84.557735362696164</v>
      </c>
      <c r="U20" s="8">
        <v>28.185911787565388</v>
      </c>
      <c r="V20" s="8">
        <v>5.9077576582614519E-2</v>
      </c>
      <c r="W20" s="8"/>
      <c r="X20" s="8">
        <v>341.44226463730382</v>
      </c>
      <c r="Y20" s="8">
        <v>37.938029404144871</v>
      </c>
      <c r="Z20" s="8">
        <v>7.9517982402315807E-2</v>
      </c>
      <c r="AA20" s="8"/>
      <c r="AB20" s="8"/>
      <c r="AC20" s="23">
        <f t="shared" si="0"/>
        <v>1222.4693274897318</v>
      </c>
      <c r="AD20" s="23">
        <f t="shared" si="1"/>
        <v>4777.7494986540078</v>
      </c>
      <c r="AE20" s="23">
        <f t="shared" si="2"/>
        <v>6000.2188261437395</v>
      </c>
      <c r="AF20" s="7"/>
      <c r="AG20" s="23">
        <f t="shared" si="3"/>
        <v>-6000.2188261437395</v>
      </c>
    </row>
    <row r="21" spans="1:33" x14ac:dyDescent="0.25">
      <c r="A21" s="18">
        <v>7</v>
      </c>
      <c r="B21" s="17" t="s">
        <v>9</v>
      </c>
      <c r="C21" s="8">
        <v>19587.535989669843</v>
      </c>
      <c r="D21" s="8">
        <v>6529.1786632232806</v>
      </c>
      <c r="E21" s="8">
        <v>0.84893754560177881</v>
      </c>
      <c r="F21" s="8"/>
      <c r="G21" s="8">
        <v>74370.724909727825</v>
      </c>
      <c r="H21" s="8">
        <v>8263.4138788586479</v>
      </c>
      <c r="I21" s="8">
        <v>1.0744264567492716</v>
      </c>
      <c r="J21" s="8"/>
      <c r="K21" s="8"/>
      <c r="L21" s="8">
        <v>4184.4385320650035</v>
      </c>
      <c r="M21" s="8">
        <v>1394.8128440216678</v>
      </c>
      <c r="N21" s="8">
        <v>0.75759754713033944</v>
      </c>
      <c r="O21" s="8"/>
      <c r="P21" s="8">
        <v>18307.637159247053</v>
      </c>
      <c r="Q21" s="8">
        <v>2034.1819065830059</v>
      </c>
      <c r="R21" s="8">
        <v>1.1048731229064179</v>
      </c>
      <c r="S21" s="8"/>
      <c r="T21" s="8">
        <v>1766.4855025338422</v>
      </c>
      <c r="U21" s="8">
        <v>588.82850084461404</v>
      </c>
      <c r="V21" s="8">
        <v>1.2341825630782099</v>
      </c>
      <c r="W21" s="8"/>
      <c r="X21" s="8">
        <v>7133.0293774661586</v>
      </c>
      <c r="Y21" s="8">
        <v>792.55881971846202</v>
      </c>
      <c r="Z21" s="8">
        <v>1.6612006282088911</v>
      </c>
      <c r="AA21" s="8"/>
      <c r="AB21" s="8"/>
      <c r="AC21" s="23">
        <f t="shared" si="0"/>
        <v>25538.460024268687</v>
      </c>
      <c r="AD21" s="23">
        <f t="shared" si="1"/>
        <v>99811.391446441034</v>
      </c>
      <c r="AE21" s="23">
        <f t="shared" si="2"/>
        <v>125349.85147070972</v>
      </c>
      <c r="AF21" s="7">
        <v>114899.84</v>
      </c>
      <c r="AG21" s="23">
        <f t="shared" si="3"/>
        <v>-10450.011470709724</v>
      </c>
    </row>
    <row r="22" spans="1:33" x14ac:dyDescent="0.25">
      <c r="A22" s="18">
        <v>8</v>
      </c>
      <c r="B22" s="17" t="s">
        <v>10</v>
      </c>
      <c r="C22" s="8">
        <v>34691.63728946718</v>
      </c>
      <c r="D22" s="8">
        <v>11563.87909648906</v>
      </c>
      <c r="E22" s="8">
        <v>1.5035598877244909</v>
      </c>
      <c r="F22" s="8"/>
      <c r="G22" s="8">
        <v>131718.56913925739</v>
      </c>
      <c r="H22" s="8">
        <v>14635.396571028599</v>
      </c>
      <c r="I22" s="8">
        <v>1.9029250514924716</v>
      </c>
      <c r="J22" s="8"/>
      <c r="K22" s="8"/>
      <c r="L22" s="8">
        <v>7411.091619233136</v>
      </c>
      <c r="M22" s="8">
        <v>2470.363873077712</v>
      </c>
      <c r="N22" s="8">
        <v>1.3417869062395915</v>
      </c>
      <c r="O22" s="8"/>
      <c r="P22" s="8">
        <v>32424.798519360651</v>
      </c>
      <c r="Q22" s="8">
        <v>3602.7553910400725</v>
      </c>
      <c r="R22" s="8">
        <v>1.956849378654105</v>
      </c>
      <c r="S22" s="8"/>
      <c r="T22" s="8">
        <v>3128.6362084197581</v>
      </c>
      <c r="U22" s="8">
        <v>1042.8787361399193</v>
      </c>
      <c r="V22" s="8">
        <v>2.1858703335567369</v>
      </c>
      <c r="W22" s="8"/>
      <c r="X22" s="8">
        <v>12633.363791580241</v>
      </c>
      <c r="Y22" s="8">
        <v>1403.7070879533601</v>
      </c>
      <c r="Z22" s="8">
        <v>2.9421653488856845</v>
      </c>
      <c r="AA22" s="8"/>
      <c r="AB22" s="8"/>
      <c r="AC22" s="23">
        <f t="shared" si="0"/>
        <v>45231.365117120076</v>
      </c>
      <c r="AD22" s="23">
        <f t="shared" si="1"/>
        <v>176776.73145019828</v>
      </c>
      <c r="AE22" s="23">
        <f t="shared" si="2"/>
        <v>222008.09656731837</v>
      </c>
      <c r="AF22" s="7">
        <v>432799.03</v>
      </c>
      <c r="AG22" s="23">
        <f t="shared" si="3"/>
        <v>210790.93343268166</v>
      </c>
    </row>
    <row r="23" spans="1:33" x14ac:dyDescent="0.25">
      <c r="A23" s="18">
        <v>9</v>
      </c>
      <c r="B23" s="54" t="s">
        <v>11</v>
      </c>
      <c r="C23" s="8">
        <v>6750.805094166587</v>
      </c>
      <c r="D23" s="8">
        <v>2250.2683647221957</v>
      </c>
      <c r="E23" s="8">
        <v>0.29258462680044151</v>
      </c>
      <c r="F23" s="8"/>
      <c r="G23" s="8">
        <v>25631.72156223387</v>
      </c>
      <c r="H23" s="8">
        <v>2847.9690624704299</v>
      </c>
      <c r="I23" s="8">
        <v>0.37029892893907551</v>
      </c>
      <c r="J23" s="8"/>
      <c r="K23" s="8"/>
      <c r="L23" s="8">
        <v>1442.1583691480696</v>
      </c>
      <c r="M23" s="8">
        <v>480.71945638268988</v>
      </c>
      <c r="N23" s="8">
        <v>0.2611044790520286</v>
      </c>
      <c r="O23" s="8"/>
      <c r="P23" s="8">
        <v>6309.6905226863964</v>
      </c>
      <c r="Q23" s="8">
        <v>701.07672474293292</v>
      </c>
      <c r="R23" s="8">
        <v>0.38079231152187981</v>
      </c>
      <c r="S23" s="8"/>
      <c r="T23" s="8">
        <v>608.81569461141237</v>
      </c>
      <c r="U23" s="8">
        <v>202.9385648704708</v>
      </c>
      <c r="V23" s="8">
        <v>0.42535855139482454</v>
      </c>
      <c r="W23" s="8"/>
      <c r="X23" s="8">
        <v>2458.3843053885871</v>
      </c>
      <c r="Y23" s="8">
        <v>273.15381170984301</v>
      </c>
      <c r="Z23" s="8">
        <v>0.5725294732966737</v>
      </c>
      <c r="AA23" s="8"/>
      <c r="AB23" s="8"/>
      <c r="AC23" s="23">
        <f t="shared" si="0"/>
        <v>8801.7791579260684</v>
      </c>
      <c r="AD23" s="23">
        <f t="shared" si="1"/>
        <v>34399.796390308853</v>
      </c>
      <c r="AE23" s="23">
        <f t="shared" si="2"/>
        <v>43201.57554823492</v>
      </c>
      <c r="AF23" s="7">
        <v>42704.44</v>
      </c>
      <c r="AG23" s="23">
        <f t="shared" si="3"/>
        <v>-497.13554823491722</v>
      </c>
    </row>
    <row r="24" spans="1:33" ht="30" x14ac:dyDescent="0.25">
      <c r="A24" s="18">
        <v>10</v>
      </c>
      <c r="B24" s="17" t="s">
        <v>23</v>
      </c>
      <c r="C24" s="8">
        <v>447541.07120319939</v>
      </c>
      <c r="D24" s="8">
        <v>149180.35706773313</v>
      </c>
      <c r="E24" s="8">
        <v>19.396743865262401</v>
      </c>
      <c r="F24" s="8"/>
      <c r="G24" s="8">
        <v>1699241.4926416208</v>
      </c>
      <c r="H24" s="8">
        <v>188804.61029351343</v>
      </c>
      <c r="I24" s="8">
        <v>24.548772629503762</v>
      </c>
      <c r="J24" s="8"/>
      <c r="K24" s="8"/>
      <c r="L24" s="8">
        <v>95607.130167467069</v>
      </c>
      <c r="M24" s="8">
        <v>31869.04338915569</v>
      </c>
      <c r="N24" s="8">
        <v>17.309784036258591</v>
      </c>
      <c r="O24" s="8"/>
      <c r="P24" s="8">
        <v>418297.61281714996</v>
      </c>
      <c r="Q24" s="8">
        <v>46477.512535238886</v>
      </c>
      <c r="R24" s="8">
        <v>25.244425905838298</v>
      </c>
      <c r="S24" s="8"/>
      <c r="T24" s="8">
        <v>40361.116093716562</v>
      </c>
      <c r="U24" s="8">
        <v>13453.705364572188</v>
      </c>
      <c r="V24" s="8">
        <v>28.198921325869183</v>
      </c>
      <c r="W24" s="8"/>
      <c r="X24" s="8">
        <v>162977.29383617564</v>
      </c>
      <c r="Y24" s="8">
        <v>18108.588204019514</v>
      </c>
      <c r="Z24" s="8">
        <v>37.955540146760661</v>
      </c>
      <c r="AA24" s="8"/>
      <c r="AB24" s="8"/>
      <c r="AC24" s="23">
        <f t="shared" si="0"/>
        <v>583509.31746438309</v>
      </c>
      <c r="AD24" s="23">
        <f t="shared" si="1"/>
        <v>2280516.3992949463</v>
      </c>
      <c r="AE24" s="23">
        <f t="shared" si="2"/>
        <v>2864025.7167593297</v>
      </c>
      <c r="AF24" s="7">
        <v>3273277.02</v>
      </c>
      <c r="AG24" s="23">
        <f t="shared" si="3"/>
        <v>409251.30324067036</v>
      </c>
    </row>
    <row r="25" spans="1:33" ht="30" x14ac:dyDescent="0.25">
      <c r="A25" s="18">
        <v>11</v>
      </c>
      <c r="B25" s="17" t="s">
        <v>12</v>
      </c>
      <c r="C25" s="8">
        <v>44067.755475809667</v>
      </c>
      <c r="D25" s="8">
        <v>14689.251825269888</v>
      </c>
      <c r="E25" s="8">
        <v>1.9099274249473266</v>
      </c>
      <c r="F25" s="8"/>
      <c r="G25" s="8">
        <v>167318.18242013777</v>
      </c>
      <c r="H25" s="8">
        <v>18590.909157793085</v>
      </c>
      <c r="I25" s="8">
        <v>2.4172291194634097</v>
      </c>
      <c r="J25" s="8"/>
      <c r="K25" s="8"/>
      <c r="L25" s="8">
        <v>9414.0893541610112</v>
      </c>
      <c r="M25" s="8">
        <v>3138.0297847203369</v>
      </c>
      <c r="N25" s="8">
        <v>1.7044320160340758</v>
      </c>
      <c r="O25" s="8"/>
      <c r="P25" s="8">
        <v>41188.25757864731</v>
      </c>
      <c r="Q25" s="8">
        <v>4576.4730642941458</v>
      </c>
      <c r="R25" s="8">
        <v>2.4857275891011601</v>
      </c>
      <c r="S25" s="8"/>
      <c r="T25" s="8">
        <v>3974.2135620467197</v>
      </c>
      <c r="U25" s="8">
        <v>1324.7378540155732</v>
      </c>
      <c r="V25" s="8">
        <v>2.7766460993828823</v>
      </c>
      <c r="W25" s="8"/>
      <c r="X25" s="8">
        <v>16047.78643795328</v>
      </c>
      <c r="Y25" s="8">
        <v>1783.087381994809</v>
      </c>
      <c r="Z25" s="8">
        <v>3.7373451729088427</v>
      </c>
      <c r="AA25" s="8"/>
      <c r="AB25" s="8"/>
      <c r="AC25" s="23">
        <f t="shared" si="0"/>
        <v>57456.058392017396</v>
      </c>
      <c r="AD25" s="23">
        <f t="shared" si="1"/>
        <v>224554.22643673836</v>
      </c>
      <c r="AE25" s="23">
        <f t="shared" si="2"/>
        <v>282010.28482875577</v>
      </c>
      <c r="AF25" s="7">
        <v>427222</v>
      </c>
      <c r="AG25" s="23">
        <f t="shared" si="3"/>
        <v>145211.71517124423</v>
      </c>
    </row>
    <row r="26" spans="1:33" x14ac:dyDescent="0.25">
      <c r="A26" s="18">
        <v>12</v>
      </c>
      <c r="B26" s="17" t="s">
        <v>24</v>
      </c>
      <c r="C26" s="8">
        <v>5250.6261843517905</v>
      </c>
      <c r="D26" s="8">
        <v>1750.2087281172635</v>
      </c>
      <c r="E26" s="8">
        <v>0.22756582084478788</v>
      </c>
      <c r="F26" s="8"/>
      <c r="G26" s="8">
        <v>19935.783437293012</v>
      </c>
      <c r="H26" s="8">
        <v>2215.0870485881123</v>
      </c>
      <c r="I26" s="8">
        <v>0.28801027806372542</v>
      </c>
      <c r="J26" s="8"/>
      <c r="K26" s="8"/>
      <c r="L26" s="8">
        <v>1121.6787315596098</v>
      </c>
      <c r="M26" s="8">
        <v>373.89291051986993</v>
      </c>
      <c r="N26" s="8">
        <v>0.20308126148491118</v>
      </c>
      <c r="O26" s="8"/>
      <c r="P26" s="8">
        <v>4907.5370732005304</v>
      </c>
      <c r="Q26" s="8">
        <v>545.2818970222811</v>
      </c>
      <c r="R26" s="8">
        <v>0.29617179785035097</v>
      </c>
      <c r="S26" s="8"/>
      <c r="T26" s="8">
        <v>473.52331803109848</v>
      </c>
      <c r="U26" s="8">
        <v>157.84110601036616</v>
      </c>
      <c r="V26" s="8">
        <v>0.33083442886264131</v>
      </c>
      <c r="W26" s="8"/>
      <c r="X26" s="8">
        <v>1912.0766819689013</v>
      </c>
      <c r="Y26" s="8">
        <v>212.45296466321125</v>
      </c>
      <c r="Z26" s="8">
        <v>0.44530070145296841</v>
      </c>
      <c r="AA26" s="8"/>
      <c r="AB26" s="8"/>
      <c r="AC26" s="23">
        <f t="shared" si="0"/>
        <v>6845.8282339424986</v>
      </c>
      <c r="AD26" s="23">
        <f t="shared" si="1"/>
        <v>26755.397192462442</v>
      </c>
      <c r="AE26" s="23">
        <f t="shared" si="2"/>
        <v>33601.225426404941</v>
      </c>
      <c r="AF26" s="7">
        <v>16500</v>
      </c>
      <c r="AG26" s="23">
        <f t="shared" si="3"/>
        <v>-17101.225426404941</v>
      </c>
    </row>
    <row r="27" spans="1:33" x14ac:dyDescent="0.25">
      <c r="A27" s="18">
        <v>13</v>
      </c>
      <c r="B27" s="17" t="s">
        <v>20</v>
      </c>
      <c r="C27" s="8">
        <v>187.52236372684965</v>
      </c>
      <c r="D27" s="8">
        <v>62.507454575616549</v>
      </c>
      <c r="E27" s="8">
        <v>8.1273507444567083E-3</v>
      </c>
      <c r="F27" s="8"/>
      <c r="G27" s="8">
        <v>711.99226561760759</v>
      </c>
      <c r="H27" s="8">
        <v>79.110251735289737</v>
      </c>
      <c r="I27" s="8">
        <v>1.0286081359418766E-2</v>
      </c>
      <c r="J27" s="8"/>
      <c r="K27" s="8"/>
      <c r="L27" s="8">
        <v>40.05995469855749</v>
      </c>
      <c r="M27" s="8">
        <v>13.353318232852496</v>
      </c>
      <c r="N27" s="8">
        <v>7.2529021958896841E-3</v>
      </c>
      <c r="O27" s="8"/>
      <c r="P27" s="8">
        <v>175.26918118573323</v>
      </c>
      <c r="Q27" s="8">
        <v>19.474353465081471</v>
      </c>
      <c r="R27" s="8">
        <v>1.0577564208941107E-2</v>
      </c>
      <c r="S27" s="8"/>
      <c r="T27" s="8">
        <v>16.911547072539232</v>
      </c>
      <c r="U27" s="8">
        <v>5.6371823575130771</v>
      </c>
      <c r="V27" s="8">
        <v>1.1815515316522902E-2</v>
      </c>
      <c r="W27" s="8"/>
      <c r="X27" s="8">
        <v>68.288452927460753</v>
      </c>
      <c r="Y27" s="8">
        <v>7.5876058808289724</v>
      </c>
      <c r="Z27" s="8">
        <v>1.5903596480463158E-2</v>
      </c>
      <c r="AA27" s="8"/>
      <c r="AB27" s="8"/>
      <c r="AC27" s="23">
        <f t="shared" si="0"/>
        <v>244.49386549794639</v>
      </c>
      <c r="AD27" s="23">
        <f t="shared" si="1"/>
        <v>955.5498997308016</v>
      </c>
      <c r="AE27" s="23">
        <f t="shared" si="2"/>
        <v>1200.043765228748</v>
      </c>
      <c r="AF27" s="7"/>
      <c r="AG27" s="23">
        <f t="shared" si="3"/>
        <v>-1200.043765228748</v>
      </c>
    </row>
    <row r="28" spans="1:33" x14ac:dyDescent="0.25">
      <c r="A28" s="18">
        <v>14</v>
      </c>
      <c r="B28" s="17" t="s">
        <v>26</v>
      </c>
      <c r="C28" s="8">
        <v>3000.3578196295944</v>
      </c>
      <c r="D28" s="8">
        <v>1000.1192732098648</v>
      </c>
      <c r="E28" s="8">
        <v>0.13003761191130733</v>
      </c>
      <c r="F28" s="8"/>
      <c r="G28" s="8">
        <v>11391.876249881721</v>
      </c>
      <c r="H28" s="8">
        <v>1265.7640277646358</v>
      </c>
      <c r="I28" s="8">
        <v>0.16457730175070026</v>
      </c>
      <c r="J28" s="8"/>
      <c r="K28" s="8"/>
      <c r="L28" s="8">
        <v>640.95927517691985</v>
      </c>
      <c r="M28" s="8">
        <v>213.65309172563994</v>
      </c>
      <c r="N28" s="8">
        <v>0.11604643513423495</v>
      </c>
      <c r="O28" s="8"/>
      <c r="P28" s="8">
        <v>2804.3068989717317</v>
      </c>
      <c r="Q28" s="8">
        <v>311.58965544130353</v>
      </c>
      <c r="R28" s="8">
        <v>0.16924102734305771</v>
      </c>
      <c r="S28" s="8"/>
      <c r="T28" s="8">
        <v>270.58475316062771</v>
      </c>
      <c r="U28" s="8">
        <v>90.194917720209233</v>
      </c>
      <c r="V28" s="8">
        <v>0.18904824506436643</v>
      </c>
      <c r="W28" s="8"/>
      <c r="X28" s="8">
        <v>1092.615246839372</v>
      </c>
      <c r="Y28" s="8">
        <v>121.40169409326356</v>
      </c>
      <c r="Z28" s="8">
        <v>0.25445754368741053</v>
      </c>
      <c r="AA28" s="8"/>
      <c r="AB28" s="8"/>
      <c r="AC28" s="23">
        <f t="shared" si="0"/>
        <v>3911.9018479671422</v>
      </c>
      <c r="AD28" s="23">
        <f t="shared" si="1"/>
        <v>15288.798395692826</v>
      </c>
      <c r="AE28" s="23">
        <f t="shared" si="2"/>
        <v>19200.700243659969</v>
      </c>
      <c r="AF28" s="7"/>
      <c r="AG28" s="23">
        <f t="shared" si="3"/>
        <v>-19200.700243659969</v>
      </c>
    </row>
    <row r="29" spans="1:33" x14ac:dyDescent="0.25">
      <c r="A29" s="18">
        <v>15</v>
      </c>
      <c r="B29" s="17" t="s">
        <v>13</v>
      </c>
      <c r="C29" s="8">
        <v>29691.040923417859</v>
      </c>
      <c r="D29" s="8">
        <v>9897.0136411392868</v>
      </c>
      <c r="E29" s="8">
        <v>1.286830534538979</v>
      </c>
      <c r="F29" s="8"/>
      <c r="G29" s="8">
        <v>112732.10872278786</v>
      </c>
      <c r="H29" s="8">
        <v>12525.789858087541</v>
      </c>
      <c r="I29" s="8">
        <v>1.628629548574638</v>
      </c>
      <c r="J29" s="8"/>
      <c r="K29" s="8"/>
      <c r="L29" s="8">
        <v>6342.8261606049346</v>
      </c>
      <c r="M29" s="8">
        <v>2114.2753868683117</v>
      </c>
      <c r="N29" s="8">
        <v>1.1483761810158666</v>
      </c>
      <c r="O29" s="8"/>
      <c r="P29" s="26">
        <v>16234.87318774105</v>
      </c>
      <c r="Q29" s="8">
        <f>P29/9</f>
        <v>1803.8747986378944</v>
      </c>
      <c r="R29" s="26">
        <f>Q29/1841.1</f>
        <v>0.97978099974900579</v>
      </c>
      <c r="S29" s="8"/>
      <c r="T29" s="8">
        <v>2677.6616198187121</v>
      </c>
      <c r="U29" s="8">
        <v>892.55387327290407</v>
      </c>
      <c r="V29" s="8">
        <v>1.8707899251161266</v>
      </c>
      <c r="W29" s="8"/>
      <c r="X29" s="8">
        <v>10812.338380181289</v>
      </c>
      <c r="Y29" s="8">
        <v>1201.3709311312543</v>
      </c>
      <c r="Z29" s="8">
        <v>2.5180694427400008</v>
      </c>
      <c r="AA29" s="8"/>
      <c r="AB29" s="8"/>
      <c r="AC29" s="23">
        <f t="shared" si="0"/>
        <v>38711.528703841504</v>
      </c>
      <c r="AD29" s="23">
        <f t="shared" si="1"/>
        <v>139779.32029071019</v>
      </c>
      <c r="AE29" s="23">
        <f t="shared" si="2"/>
        <v>178490.84899455169</v>
      </c>
      <c r="AF29" s="7">
        <v>155320</v>
      </c>
      <c r="AG29" s="23">
        <f t="shared" si="3"/>
        <v>-23170.848994551692</v>
      </c>
    </row>
    <row r="30" spans="1:33" ht="30" x14ac:dyDescent="0.25">
      <c r="A30" s="18">
        <v>16</v>
      </c>
      <c r="B30" s="17" t="s">
        <v>14</v>
      </c>
      <c r="C30" s="8">
        <v>11720.147732928104</v>
      </c>
      <c r="D30" s="8">
        <v>3906.7159109760346</v>
      </c>
      <c r="E30" s="8">
        <v>0.50795942152854434</v>
      </c>
      <c r="F30" s="8"/>
      <c r="G30" s="8">
        <v>44499.516601100477</v>
      </c>
      <c r="H30" s="8">
        <v>4944.3907334556088</v>
      </c>
      <c r="I30" s="8">
        <v>0.64288008496367299</v>
      </c>
      <c r="J30" s="8"/>
      <c r="K30" s="8"/>
      <c r="L30" s="8">
        <v>2503.7471686598433</v>
      </c>
      <c r="M30" s="8">
        <v>834.58238955328113</v>
      </c>
      <c r="N30" s="8">
        <v>0.45330638724310529</v>
      </c>
      <c r="O30" s="8"/>
      <c r="P30" s="8">
        <v>10954.323824108327</v>
      </c>
      <c r="Q30" s="8">
        <v>1217.1470915675918</v>
      </c>
      <c r="R30" s="8">
        <v>0.66109776305881907</v>
      </c>
      <c r="S30" s="8"/>
      <c r="T30" s="8">
        <v>1056.9716920337021</v>
      </c>
      <c r="U30" s="8">
        <v>352.32389734456734</v>
      </c>
      <c r="V30" s="8">
        <v>0.73846970728268146</v>
      </c>
      <c r="W30" s="8"/>
      <c r="X30" s="8">
        <v>4268.0283079662977</v>
      </c>
      <c r="Y30" s="8">
        <v>474.22536755181085</v>
      </c>
      <c r="Z30" s="8">
        <v>0.99397478002894746</v>
      </c>
      <c r="AA30" s="8"/>
      <c r="AB30" s="8"/>
      <c r="AC30" s="23">
        <f t="shared" si="0"/>
        <v>15280.866593621649</v>
      </c>
      <c r="AD30" s="23">
        <f t="shared" si="1"/>
        <v>59721.868733175099</v>
      </c>
      <c r="AE30" s="23">
        <f t="shared" si="2"/>
        <v>75002.735326796741</v>
      </c>
      <c r="AF30" s="7">
        <v>240398.14</v>
      </c>
      <c r="AG30" s="23">
        <f t="shared" si="3"/>
        <v>165395.40467320327</v>
      </c>
    </row>
    <row r="31" spans="1:33" x14ac:dyDescent="0.25">
      <c r="A31" s="18">
        <v>17</v>
      </c>
      <c r="B31" s="17" t="s">
        <v>21</v>
      </c>
      <c r="C31" s="8">
        <v>29691.040923417859</v>
      </c>
      <c r="D31" s="8">
        <v>9897.0136411392868</v>
      </c>
      <c r="E31" s="8">
        <v>1.286830534538979</v>
      </c>
      <c r="F31" s="8"/>
      <c r="G31" s="8">
        <v>112732.10872278786</v>
      </c>
      <c r="H31" s="8">
        <v>12525.789858087541</v>
      </c>
      <c r="I31" s="8">
        <v>1.628629548574638</v>
      </c>
      <c r="J31" s="8"/>
      <c r="K31" s="8"/>
      <c r="L31" s="8">
        <v>6342.8261606049346</v>
      </c>
      <c r="M31" s="8">
        <v>2114.2753868683117</v>
      </c>
      <c r="N31" s="8">
        <v>1.1483761810158666</v>
      </c>
      <c r="O31" s="8"/>
      <c r="P31" s="26">
        <v>16234.87318774105</v>
      </c>
      <c r="Q31" s="8">
        <f>P31/9</f>
        <v>1803.8747986378944</v>
      </c>
      <c r="R31" s="26">
        <f>Q31/1841.1</f>
        <v>0.97978099974900579</v>
      </c>
      <c r="S31" s="8"/>
      <c r="T31" s="8">
        <v>2677.6616198187121</v>
      </c>
      <c r="U31" s="8">
        <v>892.55387327290407</v>
      </c>
      <c r="V31" s="8">
        <v>1.8707899251161266</v>
      </c>
      <c r="W31" s="8"/>
      <c r="X31" s="8">
        <v>10812.338380181289</v>
      </c>
      <c r="Y31" s="8">
        <v>1201.3709311312543</v>
      </c>
      <c r="Z31" s="8">
        <v>2.5180694427400008</v>
      </c>
      <c r="AA31" s="8"/>
      <c r="AB31" s="8"/>
      <c r="AC31" s="23">
        <f t="shared" si="0"/>
        <v>38711.528703841504</v>
      </c>
      <c r="AD31" s="23">
        <f t="shared" si="1"/>
        <v>139779.32029071019</v>
      </c>
      <c r="AE31" s="23">
        <f t="shared" si="2"/>
        <v>178490.84899455169</v>
      </c>
      <c r="AF31" s="7">
        <v>27187</v>
      </c>
      <c r="AG31" s="23">
        <f t="shared" si="3"/>
        <v>-151303.84899455169</v>
      </c>
    </row>
    <row r="32" spans="1:33" ht="30" x14ac:dyDescent="0.25">
      <c r="A32" s="18">
        <v>18</v>
      </c>
      <c r="B32" s="17" t="s">
        <v>15</v>
      </c>
      <c r="C32" s="8">
        <v>12501.49091512331</v>
      </c>
      <c r="D32" s="8">
        <v>4167.1636383744362</v>
      </c>
      <c r="E32" s="8">
        <v>0.54182338296378052</v>
      </c>
      <c r="F32" s="8"/>
      <c r="G32" s="8">
        <v>47466.151041173835</v>
      </c>
      <c r="H32" s="8">
        <v>5274.0167823526481</v>
      </c>
      <c r="I32" s="8">
        <v>0.68573875729458433</v>
      </c>
      <c r="J32" s="8"/>
      <c r="K32" s="8"/>
      <c r="L32" s="8">
        <v>2670.6636465704992</v>
      </c>
      <c r="M32" s="8">
        <v>890.22121552349972</v>
      </c>
      <c r="N32" s="8">
        <v>0.48352681305931222</v>
      </c>
      <c r="O32" s="8"/>
      <c r="P32" s="8">
        <v>11684.612079048882</v>
      </c>
      <c r="Q32" s="8">
        <v>1298.2902310054315</v>
      </c>
      <c r="R32" s="8">
        <v>0.70517094726274054</v>
      </c>
      <c r="S32" s="8"/>
      <c r="T32" s="8">
        <v>1127.4364715026154</v>
      </c>
      <c r="U32" s="8">
        <v>375.81215716753849</v>
      </c>
      <c r="V32" s="8">
        <v>0.78770102110152684</v>
      </c>
      <c r="W32" s="8"/>
      <c r="X32" s="8">
        <v>4552.5635284973841</v>
      </c>
      <c r="Y32" s="8">
        <v>505.84039205526489</v>
      </c>
      <c r="Z32" s="8">
        <v>1.0602397653642106</v>
      </c>
      <c r="AA32" s="8"/>
      <c r="AB32" s="8"/>
      <c r="AC32" s="23">
        <f t="shared" si="0"/>
        <v>16299.591033196424</v>
      </c>
      <c r="AD32" s="23">
        <f t="shared" si="1"/>
        <v>63703.326648720104</v>
      </c>
      <c r="AE32" s="23">
        <f t="shared" si="2"/>
        <v>80002.91768191653</v>
      </c>
      <c r="AF32" s="7">
        <v>196235</v>
      </c>
      <c r="AG32" s="23">
        <f t="shared" si="3"/>
        <v>116232.08231808347</v>
      </c>
    </row>
    <row r="33" spans="1:33" x14ac:dyDescent="0.25">
      <c r="A33" s="18">
        <v>19</v>
      </c>
      <c r="B33" s="17" t="s">
        <v>27</v>
      </c>
      <c r="C33" s="8">
        <v>62154.28745726432</v>
      </c>
      <c r="D33" s="8">
        <v>20718.095819088107</v>
      </c>
      <c r="E33" s="8">
        <v>2.6938104042501765</v>
      </c>
      <c r="F33" s="8"/>
      <c r="G33" s="8">
        <v>235989.83643895603</v>
      </c>
      <c r="H33" s="8">
        <v>26221.092937661782</v>
      </c>
      <c r="I33" s="8">
        <v>3.4093216665793502</v>
      </c>
      <c r="J33" s="8"/>
      <c r="K33" s="8"/>
      <c r="L33" s="8">
        <v>13277.871984836882</v>
      </c>
      <c r="M33" s="8">
        <v>4425.9573282789606</v>
      </c>
      <c r="N33" s="8">
        <v>2.4039744328276362</v>
      </c>
      <c r="O33" s="8"/>
      <c r="P33" s="8">
        <v>58092.970104011285</v>
      </c>
      <c r="Q33" s="8">
        <v>6454.7744560012543</v>
      </c>
      <c r="R33" s="8">
        <v>3.5059336570535304</v>
      </c>
      <c r="S33" s="8"/>
      <c r="T33" s="8">
        <v>5605.3322771931289</v>
      </c>
      <c r="U33" s="8">
        <v>1868.4440923977097</v>
      </c>
      <c r="V33" s="8">
        <v>3.9162525516615165</v>
      </c>
      <c r="W33" s="8"/>
      <c r="X33" s="8">
        <v>22634.20772280687</v>
      </c>
      <c r="Y33" s="8">
        <v>2514.9119692007635</v>
      </c>
      <c r="Z33" s="8">
        <v>5.2712470534495148</v>
      </c>
      <c r="AA33" s="8"/>
      <c r="AB33" s="8"/>
      <c r="AC33" s="23">
        <f t="shared" si="0"/>
        <v>81037.491719294339</v>
      </c>
      <c r="AD33" s="23">
        <f t="shared" si="1"/>
        <v>316717.01426577417</v>
      </c>
      <c r="AE33" s="23">
        <f t="shared" si="2"/>
        <v>397754.50598506851</v>
      </c>
      <c r="AF33" s="7">
        <v>299267.74</v>
      </c>
      <c r="AG33" s="23">
        <f t="shared" si="3"/>
        <v>-98486.765985068516</v>
      </c>
    </row>
    <row r="34" spans="1:33" x14ac:dyDescent="0.25">
      <c r="A34" s="18">
        <v>20</v>
      </c>
      <c r="B34" s="17" t="s">
        <v>29</v>
      </c>
      <c r="C34" s="8">
        <v>75008.945490739876</v>
      </c>
      <c r="D34" s="8">
        <v>25002.981830246626</v>
      </c>
      <c r="E34" s="8">
        <v>3.2509402977826847</v>
      </c>
      <c r="F34" s="8"/>
      <c r="G34" s="8">
        <v>284796.90624704305</v>
      </c>
      <c r="H34" s="8">
        <v>31644.100694115896</v>
      </c>
      <c r="I34" s="8">
        <v>4.1144325437675073</v>
      </c>
      <c r="J34" s="8"/>
      <c r="K34" s="8"/>
      <c r="L34" s="8">
        <v>16023.981879422996</v>
      </c>
      <c r="M34" s="8">
        <v>5341.3272931409983</v>
      </c>
      <c r="N34" s="8">
        <v>2.9011608783558733</v>
      </c>
      <c r="O34" s="8"/>
      <c r="P34" s="8">
        <v>70107.6724742933</v>
      </c>
      <c r="Q34" s="8">
        <v>7789.7413860325887</v>
      </c>
      <c r="R34" s="8">
        <v>4.2310256835764433</v>
      </c>
      <c r="S34" s="8"/>
      <c r="T34" s="8">
        <v>6764.6188290156933</v>
      </c>
      <c r="U34" s="8">
        <v>2254.8729430052313</v>
      </c>
      <c r="V34" s="8">
        <v>4.7262061266091617</v>
      </c>
      <c r="W34" s="8"/>
      <c r="X34" s="8">
        <v>27315.381170984307</v>
      </c>
      <c r="Y34" s="8">
        <v>3035.0423523315894</v>
      </c>
      <c r="Z34" s="8">
        <v>6.3614385921852632</v>
      </c>
      <c r="AA34" s="8"/>
      <c r="AB34" s="8"/>
      <c r="AC34" s="23">
        <f t="shared" si="0"/>
        <v>97797.546199178556</v>
      </c>
      <c r="AD34" s="23">
        <f t="shared" si="1"/>
        <v>382219.95989232068</v>
      </c>
      <c r="AE34" s="23">
        <f t="shared" si="2"/>
        <v>480017.50609149924</v>
      </c>
      <c r="AF34" s="7"/>
      <c r="AG34" s="23">
        <f t="shared" si="3"/>
        <v>-480017.50609149924</v>
      </c>
    </row>
    <row r="35" spans="1:33" x14ac:dyDescent="0.25">
      <c r="A35" s="18">
        <v>21</v>
      </c>
      <c r="B35" s="17" t="s">
        <v>30</v>
      </c>
      <c r="C35" s="8">
        <v>27190.742740393198</v>
      </c>
      <c r="D35" s="8">
        <v>9063.5809134643987</v>
      </c>
      <c r="E35" s="8">
        <v>1.1784658579462226</v>
      </c>
      <c r="F35" s="8"/>
      <c r="G35" s="8">
        <v>103238.87851455309</v>
      </c>
      <c r="H35" s="8">
        <v>11470.98650161701</v>
      </c>
      <c r="I35" s="8">
        <v>1.491481797115721</v>
      </c>
      <c r="J35" s="8"/>
      <c r="K35" s="8"/>
      <c r="L35" s="8">
        <v>5808.6934312908361</v>
      </c>
      <c r="M35" s="8">
        <v>1936.231143763612</v>
      </c>
      <c r="N35" s="8">
        <v>1.0516708184040042</v>
      </c>
      <c r="O35" s="8"/>
      <c r="P35" s="8">
        <v>25414.031271931319</v>
      </c>
      <c r="Q35" s="8">
        <v>2823.7812524368132</v>
      </c>
      <c r="R35" s="8">
        <v>1.5337468102964604</v>
      </c>
      <c r="S35" s="8"/>
      <c r="T35" s="8">
        <v>2452.1743255181891</v>
      </c>
      <c r="U35" s="8">
        <v>817.39144183939641</v>
      </c>
      <c r="V35" s="8">
        <v>1.7132497208958213</v>
      </c>
      <c r="W35" s="8"/>
      <c r="X35" s="8">
        <v>9901.8256744818118</v>
      </c>
      <c r="Y35" s="8">
        <v>1100.2028527202012</v>
      </c>
      <c r="Z35" s="8">
        <v>2.3060214896671583</v>
      </c>
      <c r="AA35" s="8"/>
      <c r="AB35" s="8"/>
      <c r="AC35" s="23">
        <f t="shared" si="0"/>
        <v>35451.610497202222</v>
      </c>
      <c r="AD35" s="23">
        <f t="shared" si="1"/>
        <v>138554.73546096621</v>
      </c>
      <c r="AE35" s="23">
        <f t="shared" si="2"/>
        <v>174006.34595816844</v>
      </c>
      <c r="AF35" s="7"/>
      <c r="AG35" s="23">
        <f t="shared" si="3"/>
        <v>-174006.34595816844</v>
      </c>
    </row>
    <row r="36" spans="1:33" x14ac:dyDescent="0.25">
      <c r="A36" s="18">
        <v>22</v>
      </c>
      <c r="B36" s="17" t="s">
        <v>4</v>
      </c>
      <c r="C36" s="8">
        <v>14064.177279513722</v>
      </c>
      <c r="D36" s="8">
        <v>4688.0590931712404</v>
      </c>
      <c r="E36" s="8">
        <v>0.6095513058342531</v>
      </c>
      <c r="F36" s="8"/>
      <c r="G36" s="8">
        <v>53399.419921320565</v>
      </c>
      <c r="H36" s="8">
        <v>5933.2688801467293</v>
      </c>
      <c r="I36" s="8">
        <v>0.77145610195640735</v>
      </c>
      <c r="J36" s="8"/>
      <c r="K36" s="8"/>
      <c r="L36" s="8">
        <v>3004.4966023918114</v>
      </c>
      <c r="M36" s="8">
        <v>1001.4988674639371</v>
      </c>
      <c r="N36" s="8">
        <v>0.54396766469172619</v>
      </c>
      <c r="O36" s="8"/>
      <c r="P36" s="8">
        <v>13145.18858892999</v>
      </c>
      <c r="Q36" s="8">
        <v>1460.57650988111</v>
      </c>
      <c r="R36" s="8">
        <v>0.79331731567058283</v>
      </c>
      <c r="S36" s="8"/>
      <c r="T36" s="8">
        <v>1268.3660304404425</v>
      </c>
      <c r="U36" s="8">
        <v>422.78867681348083</v>
      </c>
      <c r="V36" s="8">
        <v>0.88616364873921782</v>
      </c>
      <c r="W36" s="8"/>
      <c r="X36" s="8">
        <v>5121.633969559557</v>
      </c>
      <c r="Y36" s="8">
        <v>569.07044106217302</v>
      </c>
      <c r="Z36" s="8">
        <v>1.1927697360347369</v>
      </c>
      <c r="AA36" s="8"/>
      <c r="AB36" s="8"/>
      <c r="AC36" s="23">
        <f t="shared" si="0"/>
        <v>18337.039912345976</v>
      </c>
      <c r="AD36" s="23">
        <f t="shared" si="1"/>
        <v>71666.242479810113</v>
      </c>
      <c r="AE36" s="23">
        <f t="shared" si="2"/>
        <v>90003.282392156092</v>
      </c>
      <c r="AF36" s="7"/>
      <c r="AG36" s="23">
        <f t="shared" si="3"/>
        <v>-90003.282392156092</v>
      </c>
    </row>
    <row r="37" spans="1:33" x14ac:dyDescent="0.25">
      <c r="A37" s="18"/>
      <c r="B37" s="7" t="s">
        <v>34</v>
      </c>
      <c r="C37" s="4">
        <v>896386.05000000075</v>
      </c>
      <c r="D37" s="4">
        <v>298795.35000000027</v>
      </c>
      <c r="E37" s="11">
        <v>38.85000000000003</v>
      </c>
      <c r="F37" s="4"/>
      <c r="G37" s="4">
        <v>3403433.7127766106</v>
      </c>
      <c r="H37" s="4">
        <v>378159.30141962343</v>
      </c>
      <c r="I37" s="11">
        <v>49.169067926098485</v>
      </c>
      <c r="J37" s="8"/>
      <c r="K37" s="8"/>
      <c r="L37" s="19">
        <v>191492.81099999996</v>
      </c>
      <c r="M37" s="19">
        <v>63830.93700000002</v>
      </c>
      <c r="N37" s="20">
        <v>34.670000000000009</v>
      </c>
      <c r="O37" s="19"/>
      <c r="P37" s="19">
        <f>SUM(P15:P36)</f>
        <v>814781.77162865887</v>
      </c>
      <c r="Q37" s="19">
        <f>SUM(Q15:Q36)</f>
        <v>90531.307958739868</v>
      </c>
      <c r="R37" s="20">
        <f>SUM(R15:R36)</f>
        <v>49.172401259431801</v>
      </c>
      <c r="S37" s="19"/>
      <c r="T37" s="19">
        <v>80839.823999999979</v>
      </c>
      <c r="U37" s="19">
        <v>26946.607999999986</v>
      </c>
      <c r="V37" s="21">
        <v>56.479999999999976</v>
      </c>
      <c r="W37" s="19"/>
      <c r="X37" s="19">
        <v>326429.42080989224</v>
      </c>
      <c r="Y37" s="19">
        <v>36269.935645543585</v>
      </c>
      <c r="Z37" s="21">
        <v>76.021663478397784</v>
      </c>
      <c r="AA37" s="19"/>
      <c r="AB37" s="19"/>
      <c r="AC37" s="24">
        <f>SUM(AC15:AC36)</f>
        <v>1168718.685000001</v>
      </c>
      <c r="AD37" s="24">
        <f>SUM(AD15:AD36)</f>
        <v>4544644.9052151656</v>
      </c>
      <c r="AE37" s="24">
        <f>SUM(AE15:AE36)</f>
        <v>5713363.5902151652</v>
      </c>
      <c r="AF37" s="7">
        <f>SUM(AF15:AF36)</f>
        <v>5588959.9100000001</v>
      </c>
      <c r="AG37" s="8"/>
    </row>
    <row r="38" spans="1:33" x14ac:dyDescent="0.25">
      <c r="A38" s="1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3"/>
      <c r="AD38" s="23"/>
      <c r="AE38" s="23"/>
      <c r="AF38" s="7"/>
      <c r="AG38" s="7"/>
    </row>
    <row r="39" spans="1:33" x14ac:dyDescent="0.25">
      <c r="A39" s="18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23"/>
      <c r="AD39" s="23"/>
      <c r="AE39" s="23"/>
      <c r="AF39" s="7"/>
      <c r="AG39" s="7"/>
    </row>
    <row r="40" spans="1:33" x14ac:dyDescent="0.25">
      <c r="A40" s="18"/>
      <c r="B40" s="9" t="s">
        <v>39</v>
      </c>
      <c r="C40" s="19">
        <f>C37</f>
        <v>896386.05000000075</v>
      </c>
      <c r="D40" s="9"/>
      <c r="E40" s="19">
        <f>E37</f>
        <v>38.85000000000003</v>
      </c>
      <c r="F40" s="9"/>
      <c r="G40" s="9"/>
      <c r="H40" s="9"/>
      <c r="I40" s="9"/>
      <c r="J40" s="9"/>
      <c r="K40" s="9"/>
      <c r="L40" s="19">
        <f>L37</f>
        <v>191492.81099999996</v>
      </c>
      <c r="M40" s="9"/>
      <c r="N40" s="19">
        <f>N37</f>
        <v>34.670000000000009</v>
      </c>
      <c r="O40" s="9"/>
      <c r="P40" s="9"/>
      <c r="Q40" s="9"/>
      <c r="R40" s="9"/>
      <c r="S40" s="9"/>
      <c r="T40" s="19">
        <f>T37</f>
        <v>80839.823999999979</v>
      </c>
      <c r="U40" s="9"/>
      <c r="V40" s="19">
        <f>V37</f>
        <v>56.479999999999976</v>
      </c>
      <c r="W40" s="9"/>
      <c r="X40" s="9"/>
      <c r="Y40" s="9"/>
      <c r="Z40" s="9"/>
      <c r="AA40" s="7"/>
      <c r="AB40" s="7"/>
      <c r="AC40" s="24">
        <f>T40+L40+C40</f>
        <v>1168718.6850000008</v>
      </c>
      <c r="AD40" s="24"/>
      <c r="AE40" s="24"/>
      <c r="AF40" s="7"/>
      <c r="AG40" s="7"/>
    </row>
    <row r="41" spans="1:33" x14ac:dyDescent="0.25">
      <c r="A41" s="18"/>
      <c r="B41" s="9" t="s">
        <v>50</v>
      </c>
      <c r="C41" s="9"/>
      <c r="D41" s="9"/>
      <c r="E41" s="9"/>
      <c r="F41" s="9"/>
      <c r="G41" s="19">
        <f>G37</f>
        <v>3403433.7127766106</v>
      </c>
      <c r="H41" s="9"/>
      <c r="I41" s="31">
        <f>I37</f>
        <v>49.169067926098485</v>
      </c>
      <c r="J41" s="9"/>
      <c r="K41" s="9"/>
      <c r="L41" s="9"/>
      <c r="M41" s="9"/>
      <c r="N41" s="9"/>
      <c r="O41" s="9"/>
      <c r="P41" s="19">
        <f>P37</f>
        <v>814781.77162865887</v>
      </c>
      <c r="Q41" s="9"/>
      <c r="R41" s="31">
        <f>R37</f>
        <v>49.172401259431801</v>
      </c>
      <c r="S41" s="9"/>
      <c r="T41" s="9"/>
      <c r="U41" s="9"/>
      <c r="V41" s="9"/>
      <c r="W41" s="9"/>
      <c r="X41" s="19">
        <f>X37</f>
        <v>326429.42080989224</v>
      </c>
      <c r="Y41" s="9"/>
      <c r="Z41" s="31">
        <f>Z37</f>
        <v>76.021663478397784</v>
      </c>
      <c r="AA41" s="7"/>
      <c r="AB41" s="7"/>
      <c r="AC41" s="24"/>
      <c r="AD41" s="24">
        <f>X41+P41+G41</f>
        <v>4544644.9052151619</v>
      </c>
      <c r="AE41" s="24"/>
      <c r="AF41" s="7"/>
      <c r="AG41" s="7"/>
    </row>
    <row r="42" spans="1:33" x14ac:dyDescent="0.25">
      <c r="A42" s="18"/>
      <c r="B42" s="9" t="s">
        <v>51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7"/>
      <c r="AB42" s="7"/>
      <c r="AC42" s="24"/>
      <c r="AD42" s="24"/>
      <c r="AE42" s="24">
        <f>AC40+AD41</f>
        <v>5713363.5902151624</v>
      </c>
      <c r="AF42" s="7"/>
      <c r="AG42" s="7"/>
    </row>
    <row r="43" spans="1:33" x14ac:dyDescent="0.25">
      <c r="AC43" s="25"/>
      <c r="AD43" s="25"/>
      <c r="AE43" s="25"/>
    </row>
    <row r="44" spans="1:33" x14ac:dyDescent="0.25">
      <c r="AC44" s="25"/>
      <c r="AD44" s="25"/>
      <c r="AE44" s="25"/>
    </row>
    <row r="46" spans="1:33" x14ac:dyDescent="0.25">
      <c r="AD46" s="25">
        <f>AD41-AD37</f>
        <v>0</v>
      </c>
    </row>
    <row r="48" spans="1:33" x14ac:dyDescent="0.25">
      <c r="B48" s="1" t="s">
        <v>52</v>
      </c>
      <c r="N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7"/>
      <c r="AA48" s="27"/>
    </row>
    <row r="49" spans="14:27" x14ac:dyDescent="0.25">
      <c r="N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7"/>
      <c r="AA49" s="27"/>
    </row>
    <row r="50" spans="14:27" x14ac:dyDescent="0.25">
      <c r="N50" s="27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7"/>
      <c r="AA50" s="27"/>
    </row>
    <row r="51" spans="14:27" x14ac:dyDescent="0.25">
      <c r="N51" s="27"/>
      <c r="O51" s="28"/>
      <c r="P51" s="29"/>
      <c r="Q51" s="28"/>
      <c r="R51" s="29"/>
      <c r="S51" s="28"/>
      <c r="T51" s="28"/>
      <c r="U51" s="28"/>
      <c r="V51" s="28"/>
      <c r="W51" s="30"/>
      <c r="X51" s="30"/>
      <c r="Y51" s="28"/>
      <c r="Z51" s="27"/>
      <c r="AA51" s="27"/>
    </row>
    <row r="52" spans="14:27" x14ac:dyDescent="0.25">
      <c r="N52" s="27"/>
      <c r="O52" s="28"/>
      <c r="P52" s="29"/>
      <c r="Q52" s="28"/>
      <c r="R52" s="29"/>
      <c r="S52" s="28"/>
      <c r="T52" s="28"/>
      <c r="U52" s="28"/>
      <c r="V52" s="28"/>
      <c r="W52" s="30"/>
      <c r="X52" s="30"/>
      <c r="Y52" s="28"/>
      <c r="Z52" s="27"/>
      <c r="AA52" s="27"/>
    </row>
    <row r="53" spans="14:27" x14ac:dyDescent="0.25">
      <c r="N53" s="27"/>
      <c r="O53" s="28"/>
      <c r="P53" s="29"/>
      <c r="Q53" s="28"/>
      <c r="R53" s="29"/>
      <c r="S53" s="28"/>
      <c r="T53" s="28"/>
      <c r="U53" s="28"/>
      <c r="V53" s="28"/>
      <c r="W53" s="30"/>
      <c r="X53" s="30"/>
      <c r="Y53" s="28"/>
      <c r="Z53" s="27"/>
      <c r="AA53" s="27"/>
    </row>
    <row r="54" spans="14:27" x14ac:dyDescent="0.25">
      <c r="N54" s="27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7"/>
      <c r="AA54" s="27"/>
    </row>
    <row r="55" spans="14:27" x14ac:dyDescent="0.25"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</sheetData>
  <mergeCells count="5">
    <mergeCell ref="C13:E13"/>
    <mergeCell ref="L13:N13"/>
    <mergeCell ref="P13:R13"/>
    <mergeCell ref="T13:V13"/>
    <mergeCell ref="X13:Z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M14" sqref="M14"/>
    </sheetView>
  </sheetViews>
  <sheetFormatPr defaultRowHeight="15" x14ac:dyDescent="0.25"/>
  <cols>
    <col min="2" max="2" width="24.140625" customWidth="1"/>
    <col min="4" max="4" width="17.140625" customWidth="1"/>
    <col min="5" max="5" width="14.140625" customWidth="1"/>
    <col min="6" max="6" width="13.85546875" customWidth="1"/>
    <col min="7" max="7" width="12.7109375" customWidth="1"/>
    <col min="8" max="8" width="14.42578125" customWidth="1"/>
    <col min="9" max="9" width="15" customWidth="1"/>
    <col min="10" max="10" width="13.28515625" customWidth="1"/>
    <col min="11" max="11" width="12" customWidth="1"/>
    <col min="13" max="13" width="13.85546875" customWidth="1"/>
  </cols>
  <sheetData>
    <row r="1" spans="1:14" x14ac:dyDescent="0.25">
      <c r="B1" s="51" t="s">
        <v>53</v>
      </c>
      <c r="C1" s="51"/>
      <c r="D1" s="51"/>
      <c r="E1" s="51"/>
      <c r="F1" s="51"/>
      <c r="G1" s="51"/>
      <c r="H1" s="51"/>
      <c r="I1" s="51"/>
      <c r="J1" s="51"/>
    </row>
    <row r="3" spans="1:14" ht="45" x14ac:dyDescent="0.25">
      <c r="A3" s="7" t="s">
        <v>54</v>
      </c>
      <c r="B3" s="32" t="s">
        <v>55</v>
      </c>
      <c r="C3" s="33" t="s">
        <v>56</v>
      </c>
      <c r="D3" s="33" t="s">
        <v>57</v>
      </c>
      <c r="E3" s="32" t="s">
        <v>58</v>
      </c>
      <c r="F3" s="32" t="s">
        <v>59</v>
      </c>
      <c r="G3" s="33" t="s">
        <v>60</v>
      </c>
      <c r="H3" s="33" t="s">
        <v>61</v>
      </c>
      <c r="I3" s="34" t="s">
        <v>62</v>
      </c>
      <c r="J3" s="32" t="s">
        <v>63</v>
      </c>
      <c r="K3" s="32" t="s">
        <v>64</v>
      </c>
    </row>
    <row r="4" spans="1:14" x14ac:dyDescent="0.25">
      <c r="A4" s="7">
        <v>1</v>
      </c>
      <c r="B4" s="35" t="s">
        <v>65</v>
      </c>
      <c r="C4" s="36">
        <v>1</v>
      </c>
      <c r="D4" s="37">
        <v>34483</v>
      </c>
      <c r="E4" s="37">
        <v>34483</v>
      </c>
      <c r="F4" s="37">
        <v>32953</v>
      </c>
      <c r="G4" s="37">
        <f>E4*30.2%</f>
        <v>10413.866</v>
      </c>
      <c r="H4" s="37">
        <f>F4*30.2%</f>
        <v>9951.8060000000005</v>
      </c>
      <c r="I4" s="38">
        <f>J4*11+K4</f>
        <v>536770.33200000005</v>
      </c>
      <c r="J4" s="39">
        <f>E4+G4</f>
        <v>44896.866000000002</v>
      </c>
      <c r="K4" s="39">
        <f>F4+H4</f>
        <v>42904.805999999997</v>
      </c>
    </row>
    <row r="5" spans="1:14" x14ac:dyDescent="0.25">
      <c r="A5" s="7">
        <v>2</v>
      </c>
      <c r="B5" s="35" t="s">
        <v>66</v>
      </c>
      <c r="C5" s="36">
        <v>3</v>
      </c>
      <c r="D5" s="37" t="s">
        <v>67</v>
      </c>
      <c r="E5" s="40">
        <v>60000</v>
      </c>
      <c r="F5" s="40">
        <v>57338</v>
      </c>
      <c r="G5" s="37">
        <f t="shared" ref="G5:H9" si="0">E5*30.2%</f>
        <v>18120</v>
      </c>
      <c r="H5" s="37">
        <f t="shared" si="0"/>
        <v>17316.076000000001</v>
      </c>
      <c r="I5" s="38">
        <f>J5*11+K5</f>
        <v>933974.076</v>
      </c>
      <c r="J5" s="39">
        <f t="shared" ref="J5:K10" si="1">E5+G5</f>
        <v>78120</v>
      </c>
      <c r="K5" s="39">
        <f t="shared" si="1"/>
        <v>74654.076000000001</v>
      </c>
    </row>
    <row r="6" spans="1:14" x14ac:dyDescent="0.25">
      <c r="A6" s="7">
        <v>3</v>
      </c>
      <c r="B6" s="35" t="s">
        <v>68</v>
      </c>
      <c r="C6" s="36">
        <v>1</v>
      </c>
      <c r="D6" s="36" t="s">
        <v>69</v>
      </c>
      <c r="E6" s="40">
        <v>23000</v>
      </c>
      <c r="F6" s="40">
        <v>21979.5</v>
      </c>
      <c r="G6" s="37">
        <f t="shared" si="0"/>
        <v>6946</v>
      </c>
      <c r="H6" s="37">
        <f t="shared" si="0"/>
        <v>6637.8090000000002</v>
      </c>
      <c r="I6" s="38">
        <f t="shared" ref="I6:I9" si="2">J6*11+K6</f>
        <v>358023.30900000001</v>
      </c>
      <c r="J6" s="39">
        <f t="shared" si="1"/>
        <v>29946</v>
      </c>
      <c r="K6" s="39">
        <f t="shared" si="1"/>
        <v>28617.309000000001</v>
      </c>
    </row>
    <row r="7" spans="1:14" x14ac:dyDescent="0.25">
      <c r="A7" s="7">
        <v>4</v>
      </c>
      <c r="B7" s="35" t="s">
        <v>70</v>
      </c>
      <c r="C7" s="36">
        <v>2</v>
      </c>
      <c r="D7" s="36" t="s">
        <v>71</v>
      </c>
      <c r="E7" s="40">
        <v>40000</v>
      </c>
      <c r="F7" s="40">
        <v>38225</v>
      </c>
      <c r="G7" s="37">
        <f t="shared" si="0"/>
        <v>12080</v>
      </c>
      <c r="H7" s="37">
        <f t="shared" si="0"/>
        <v>11543.949999999999</v>
      </c>
      <c r="I7" s="38">
        <f t="shared" si="2"/>
        <v>622648.94999999995</v>
      </c>
      <c r="J7" s="39">
        <f t="shared" si="1"/>
        <v>52080</v>
      </c>
      <c r="K7" s="39">
        <f t="shared" si="1"/>
        <v>49768.95</v>
      </c>
    </row>
    <row r="8" spans="1:14" x14ac:dyDescent="0.25">
      <c r="A8" s="7">
        <v>5</v>
      </c>
      <c r="B8" s="35" t="s">
        <v>72</v>
      </c>
      <c r="C8" s="36">
        <v>0.5</v>
      </c>
      <c r="D8" s="40">
        <v>17000</v>
      </c>
      <c r="E8" s="40">
        <f>D8/2</f>
        <v>8500</v>
      </c>
      <c r="F8" s="40">
        <v>8301</v>
      </c>
      <c r="G8" s="37">
        <f t="shared" si="0"/>
        <v>2567</v>
      </c>
      <c r="H8" s="37">
        <f t="shared" si="0"/>
        <v>2506.902</v>
      </c>
      <c r="I8" s="38">
        <f t="shared" si="2"/>
        <v>132544.902</v>
      </c>
      <c r="J8" s="39">
        <f t="shared" si="1"/>
        <v>11067</v>
      </c>
      <c r="K8" s="39">
        <f t="shared" si="1"/>
        <v>10807.902</v>
      </c>
    </row>
    <row r="9" spans="1:14" x14ac:dyDescent="0.25">
      <c r="A9" s="7">
        <v>6</v>
      </c>
      <c r="B9" s="35" t="s">
        <v>74</v>
      </c>
      <c r="C9" s="36">
        <v>1</v>
      </c>
      <c r="D9" s="40">
        <v>18000</v>
      </c>
      <c r="E9" s="40">
        <v>18000</v>
      </c>
      <c r="F9" s="40">
        <v>17201</v>
      </c>
      <c r="G9" s="37">
        <f t="shared" si="0"/>
        <v>5436</v>
      </c>
      <c r="H9" s="37">
        <f t="shared" si="0"/>
        <v>5194.7020000000002</v>
      </c>
      <c r="I9" s="38">
        <f t="shared" si="2"/>
        <v>280191.70199999999</v>
      </c>
      <c r="J9" s="39">
        <f t="shared" si="1"/>
        <v>23436</v>
      </c>
      <c r="K9" s="39">
        <f t="shared" si="1"/>
        <v>22395.702000000001</v>
      </c>
    </row>
    <row r="10" spans="1:14" s="47" customFormat="1" x14ac:dyDescent="0.25">
      <c r="A10" s="41"/>
      <c r="B10" s="42" t="s">
        <v>73</v>
      </c>
      <c r="C10" s="43">
        <f t="shared" ref="C10:H10" si="3">SUM(C4:C9)</f>
        <v>8.5</v>
      </c>
      <c r="D10" s="44">
        <f t="shared" si="3"/>
        <v>69483</v>
      </c>
      <c r="E10" s="44">
        <f t="shared" si="3"/>
        <v>183983</v>
      </c>
      <c r="F10" s="44">
        <f t="shared" si="3"/>
        <v>175997.5</v>
      </c>
      <c r="G10" s="44">
        <f t="shared" si="3"/>
        <v>55562.866000000002</v>
      </c>
      <c r="H10" s="44">
        <f t="shared" si="3"/>
        <v>53151.244999999995</v>
      </c>
      <c r="I10" s="45">
        <f>SUM(I4:I9)</f>
        <v>2864153.2710000002</v>
      </c>
      <c r="J10" s="45">
        <f t="shared" si="1"/>
        <v>239545.86600000001</v>
      </c>
      <c r="K10" s="46">
        <f>SUM(K4:K9)</f>
        <v>229148.745</v>
      </c>
      <c r="N10"/>
    </row>
  </sheetData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2023 поквартально</vt:lpstr>
      <vt:lpstr>Штатное расписание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Климовская</cp:lastModifiedBy>
  <cp:revision>2</cp:revision>
  <cp:lastPrinted>2017-03-19T14:52:41Z</cp:lastPrinted>
  <dcterms:created xsi:type="dcterms:W3CDTF">2015-09-01T20:04:31Z</dcterms:created>
  <dcterms:modified xsi:type="dcterms:W3CDTF">2024-03-03T20:16:30Z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